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20" windowHeight="11020" tabRatio="937" firstSheet="1" activeTab="13"/>
  </bookViews>
  <sheets>
    <sheet name="Putim" sheetId="5" state="hidden" r:id="rId1"/>
    <sheet name="Prachatice" sheetId="3" r:id="rId2"/>
    <sheet name="Tálín duatlon" sheetId="4" r:id="rId3"/>
    <sheet name="Jindřichův Hradec" sheetId="7" r:id="rId4"/>
    <sheet name="Holubov" sheetId="8" r:id="rId5"/>
    <sheet name="Tálín" sheetId="9" r:id="rId6"/>
    <sheet name="Jivno" sheetId="10" r:id="rId7"/>
    <sheet name="Hlincova Hora" sheetId="12" state="hidden" r:id="rId8"/>
    <sheet name="Podroužek" sheetId="13" r:id="rId9"/>
    <sheet name="Zliv sprint" sheetId="16" r:id="rId10"/>
    <sheet name="Zliv" sheetId="14" r:id="rId11"/>
    <sheet name="Zliv štafety" sheetId="15" state="hidden" r:id="rId12"/>
    <sheet name="Budičovice týmy" sheetId="17" state="hidden" r:id="rId13"/>
    <sheet name="Celkové Muži" sheetId="18" r:id="rId14"/>
    <sheet name="Celkové Ženy" sheetId="19" r:id="rId15"/>
    <sheet name="družstva" sheetId="21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xlfn_SUMIFS">NA()</definedName>
    <definedName name="_xlnm._FilterDatabase" localSheetId="13" hidden="1">'Celkové Muži'!$A$3:$AF$265</definedName>
    <definedName name="_xlnm._FilterDatabase" localSheetId="14" hidden="1">'Celkové Ženy'!$A$3:$AF$231</definedName>
    <definedName name="_xlnm._FilterDatabase" localSheetId="7" hidden="1">'Hlincova Hora'!$A$4:$S$44</definedName>
    <definedName name="_xlnm._FilterDatabase" localSheetId="4" hidden="1">Holubov!$A$4:$S$87</definedName>
    <definedName name="_xlnm._FilterDatabase" localSheetId="3" hidden="1">'Jindřichův Hradec'!$A$4:$S$56</definedName>
    <definedName name="_xlnm._FilterDatabase" localSheetId="6" hidden="1">Jivno!$A$4:$S$45</definedName>
    <definedName name="_xlnm._FilterDatabase" localSheetId="8" hidden="1">Podroužek!$A$4:$S$53</definedName>
    <definedName name="_xlnm._FilterDatabase" localSheetId="1" hidden="1">Prachatice!$A$4:$S$43</definedName>
    <definedName name="_xlnm._FilterDatabase" localSheetId="0" hidden="1">Putim!$A$44:$S$66</definedName>
    <definedName name="_xlnm._FilterDatabase" localSheetId="5" hidden="1">Tálín!$A$4:$S$54</definedName>
    <definedName name="_xlnm._FilterDatabase" localSheetId="2" hidden="1">'Tálín duatlon'!$A$4:$S$43</definedName>
    <definedName name="_xlnm._FilterDatabase" localSheetId="10" hidden="1">Zliv!$A$4:$S$55</definedName>
    <definedName name="_xlnm._FilterDatabase" localSheetId="9" hidden="1">'Zliv sprint'!$A$4:$S$54</definedName>
    <definedName name="Excel_BuiltIn__FilterDatabase" localSheetId="12">'Celkové Muži'!$A$4:$U$19</definedName>
    <definedName name="Excel_BuiltIn__FilterDatabase" localSheetId="13">#REF!</definedName>
    <definedName name="Excel_BuiltIn__FilterDatabase" localSheetId="14">'Celkové Ženy'!$A$3:$AF$300</definedName>
    <definedName name="Excel_BuiltIn__FilterDatabase" localSheetId="7">#REF!</definedName>
    <definedName name="Excel_BuiltIn__FilterDatabase" localSheetId="4">Jivno!$A$4:$S$37</definedName>
    <definedName name="Excel_BuiltIn__FilterDatabase" localSheetId="3">Tálín!$A$4:$S$34</definedName>
    <definedName name="Excel_BuiltIn__FilterDatabase" localSheetId="6">'Hlincova Hora'!$A$4:$S$42</definedName>
    <definedName name="Excel_BuiltIn__FilterDatabase" localSheetId="8">'Zliv štafety'!$A$4:$R$47</definedName>
    <definedName name="Excel_BuiltIn__FilterDatabase" localSheetId="1">#REF!</definedName>
    <definedName name="Excel_BuiltIn__FilterDatabase" localSheetId="0">#REF!</definedName>
    <definedName name="Excel_BuiltIn__FilterDatabase" localSheetId="5">Podroužek!$A$4:$S$45</definedName>
    <definedName name="Excel_BuiltIn__FilterDatabase" localSheetId="2">Putim!$A$4:$S$29</definedName>
    <definedName name="Excel_BuiltIn__FilterDatabase" localSheetId="10">#REF!</definedName>
    <definedName name="Excel_BuiltIn__FilterDatabase" localSheetId="9">#REF!</definedName>
    <definedName name="Excel_BuiltIn__FilterDatabase" localSheetId="11">'Celkové Ženy'!$A$4:$U$18</definedName>
    <definedName name="Excel_BuiltIn_Print_Area" localSheetId="13">#REF!</definedName>
    <definedName name="_xlnm.Print_Area" localSheetId="13">'Celkové Muži'!$A$1:$AF$157</definedName>
    <definedName name="_xlnm.Print_Area" localSheetId="14">'Celkové Ženy'!$A$1:$AF$44</definedName>
    <definedName name="_xlnm.Print_Area" localSheetId="15">družstva!$A$1:$H$113</definedName>
  </definedNames>
  <calcPr calcId="191029"/>
</workbook>
</file>

<file path=xl/calcChain.xml><?xml version="1.0" encoding="utf-8"?>
<calcChain xmlns="http://schemas.openxmlformats.org/spreadsheetml/2006/main">
  <c r="G24" i="21"/>
  <c r="G20"/>
  <c r="G16"/>
  <c r="G12"/>
  <c r="G8"/>
  <c r="H265" i="18"/>
  <c r="G265"/>
  <c r="H264"/>
  <c r="G264"/>
  <c r="H263"/>
  <c r="G263"/>
  <c r="H262"/>
  <c r="G262"/>
  <c r="H261"/>
  <c r="G261"/>
  <c r="H260"/>
  <c r="G260"/>
  <c r="H259"/>
  <c r="G259"/>
  <c r="H258"/>
  <c r="G258"/>
  <c r="H257"/>
  <c r="G257"/>
  <c r="H256"/>
  <c r="G256"/>
  <c r="H255"/>
  <c r="G255"/>
  <c r="H254"/>
  <c r="G254"/>
  <c r="H253"/>
  <c r="G253"/>
  <c r="H252"/>
  <c r="G252"/>
  <c r="H251"/>
  <c r="G251"/>
  <c r="H250"/>
  <c r="G250"/>
  <c r="H249"/>
  <c r="G249"/>
  <c r="H248"/>
  <c r="G248"/>
  <c r="H247"/>
  <c r="G247"/>
  <c r="H246"/>
  <c r="G246"/>
  <c r="H245"/>
  <c r="G245"/>
  <c r="H244"/>
  <c r="G244"/>
  <c r="H243"/>
  <c r="G243"/>
  <c r="H242"/>
  <c r="G242"/>
  <c r="H241"/>
  <c r="G241"/>
  <c r="H240"/>
  <c r="G240"/>
  <c r="H239"/>
  <c r="G239"/>
  <c r="H238"/>
  <c r="G238"/>
  <c r="H237"/>
  <c r="G237"/>
  <c r="H236"/>
  <c r="G236"/>
  <c r="H235"/>
  <c r="G235"/>
  <c r="H234"/>
  <c r="G234"/>
  <c r="H233"/>
  <c r="G233"/>
  <c r="H232"/>
  <c r="G232"/>
  <c r="H231"/>
  <c r="G231"/>
  <c r="H230"/>
  <c r="G230"/>
  <c r="H229"/>
  <c r="G229"/>
  <c r="H228"/>
  <c r="G228"/>
  <c r="H227"/>
  <c r="G227"/>
  <c r="H226"/>
  <c r="G226"/>
  <c r="H225"/>
  <c r="G225"/>
  <c r="H224"/>
  <c r="G224"/>
  <c r="H223"/>
  <c r="G223"/>
  <c r="H222"/>
  <c r="G222"/>
  <c r="H221"/>
  <c r="G221"/>
  <c r="H220"/>
  <c r="G220"/>
  <c r="H219"/>
  <c r="G219"/>
  <c r="H218"/>
  <c r="G218"/>
  <c r="H217"/>
  <c r="G217"/>
  <c r="H216"/>
  <c r="G216"/>
  <c r="H215"/>
  <c r="G215"/>
  <c r="H214"/>
  <c r="G214"/>
  <c r="H213"/>
  <c r="G213"/>
  <c r="H212"/>
  <c r="G212"/>
  <c r="H211"/>
  <c r="G211"/>
  <c r="H210"/>
  <c r="G210"/>
  <c r="H209"/>
  <c r="G209"/>
  <c r="H208"/>
  <c r="G208"/>
  <c r="H207"/>
  <c r="G207"/>
  <c r="H206"/>
  <c r="G206"/>
  <c r="H205"/>
  <c r="G205"/>
  <c r="H204"/>
  <c r="G204"/>
  <c r="H203"/>
  <c r="G203"/>
  <c r="H202"/>
  <c r="G202"/>
  <c r="H201"/>
  <c r="G201"/>
  <c r="H123"/>
  <c r="G123"/>
  <c r="H193"/>
  <c r="G193"/>
  <c r="H122"/>
  <c r="G122"/>
  <c r="H121"/>
  <c r="G121"/>
  <c r="H120"/>
  <c r="G120"/>
  <c r="H148"/>
  <c r="G148"/>
  <c r="H197"/>
  <c r="G197"/>
  <c r="H115"/>
  <c r="G115"/>
  <c r="H172"/>
  <c r="G172"/>
  <c r="H167"/>
  <c r="G167"/>
  <c r="H108"/>
  <c r="G108"/>
  <c r="H104"/>
  <c r="G104"/>
  <c r="H186"/>
  <c r="G186"/>
  <c r="H101"/>
  <c r="G101"/>
  <c r="H141"/>
  <c r="G141"/>
  <c r="H145"/>
  <c r="G145"/>
  <c r="H91"/>
  <c r="G91"/>
  <c r="H88"/>
  <c r="G88"/>
  <c r="H163"/>
  <c r="G163"/>
  <c r="H180"/>
  <c r="G180"/>
  <c r="H175"/>
  <c r="G175"/>
  <c r="H80"/>
  <c r="G80"/>
  <c r="H78"/>
  <c r="G78"/>
  <c r="H76"/>
  <c r="G76"/>
  <c r="H169"/>
  <c r="G169"/>
  <c r="H182"/>
  <c r="G182"/>
  <c r="H191"/>
  <c r="G191"/>
  <c r="H65"/>
  <c r="G65"/>
  <c r="H189"/>
  <c r="G189"/>
  <c r="H159"/>
  <c r="G159"/>
  <c r="H199"/>
  <c r="G199"/>
  <c r="H155"/>
  <c r="G155"/>
  <c r="H59"/>
  <c r="G59"/>
  <c r="H154"/>
  <c r="G154"/>
  <c r="H164"/>
  <c r="G164"/>
  <c r="H161"/>
  <c r="G161"/>
  <c r="H156"/>
  <c r="G156"/>
  <c r="H135"/>
  <c r="G135"/>
  <c r="H196"/>
  <c r="G196"/>
  <c r="H111"/>
  <c r="G111"/>
  <c r="H160"/>
  <c r="G160"/>
  <c r="H146"/>
  <c r="G146"/>
  <c r="H103"/>
  <c r="G103"/>
  <c r="H143"/>
  <c r="G143"/>
  <c r="H184"/>
  <c r="G184"/>
  <c r="H200"/>
  <c r="G200"/>
  <c r="H95"/>
  <c r="G95"/>
  <c r="H138"/>
  <c r="G138"/>
  <c r="H136"/>
  <c r="G136"/>
  <c r="H86"/>
  <c r="G86"/>
  <c r="H140"/>
  <c r="G140"/>
  <c r="H165"/>
  <c r="G165"/>
  <c r="H183"/>
  <c r="G183"/>
  <c r="H79"/>
  <c r="G79"/>
  <c r="H162"/>
  <c r="G162"/>
  <c r="H179"/>
  <c r="G179"/>
  <c r="H177"/>
  <c r="G177"/>
  <c r="H188"/>
  <c r="G188"/>
  <c r="H170"/>
  <c r="G170"/>
  <c r="H158"/>
  <c r="G158"/>
  <c r="H190"/>
  <c r="G190"/>
  <c r="H174"/>
  <c r="G174"/>
  <c r="H149"/>
  <c r="G149"/>
  <c r="H45"/>
  <c r="G45"/>
  <c r="H153"/>
  <c r="G153"/>
  <c r="H41"/>
  <c r="G41"/>
  <c r="H114"/>
  <c r="G114"/>
  <c r="H112"/>
  <c r="G112"/>
  <c r="H194"/>
  <c r="G194"/>
  <c r="H187"/>
  <c r="G187"/>
  <c r="H147"/>
  <c r="G147"/>
  <c r="H171"/>
  <c r="G171"/>
  <c r="H166"/>
  <c r="G166"/>
  <c r="H99"/>
  <c r="G99"/>
  <c r="H96"/>
  <c r="G96"/>
  <c r="H47"/>
  <c r="G47"/>
  <c r="H137"/>
  <c r="G137"/>
  <c r="H85"/>
  <c r="G85"/>
  <c r="H176"/>
  <c r="G176"/>
  <c r="H142"/>
  <c r="G142"/>
  <c r="H185"/>
  <c r="G185"/>
  <c r="H173"/>
  <c r="G173"/>
  <c r="H168"/>
  <c r="G168"/>
  <c r="H75"/>
  <c r="G75"/>
  <c r="H150"/>
  <c r="G150"/>
  <c r="H181"/>
  <c r="G181"/>
  <c r="H67"/>
  <c r="G67"/>
  <c r="H139"/>
  <c r="G139"/>
  <c r="H152"/>
  <c r="G152"/>
  <c r="H192"/>
  <c r="G192"/>
  <c r="H178"/>
  <c r="G178"/>
  <c r="H157"/>
  <c r="G157"/>
  <c r="H198"/>
  <c r="G198"/>
  <c r="H151"/>
  <c r="G151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44"/>
  <c r="G144"/>
  <c r="H124"/>
  <c r="G124"/>
  <c r="H52"/>
  <c r="G52"/>
  <c r="H119"/>
  <c r="G119"/>
  <c r="H118"/>
  <c r="G118"/>
  <c r="H117"/>
  <c r="G117"/>
  <c r="H116"/>
  <c r="G116"/>
  <c r="H113"/>
  <c r="G113"/>
  <c r="H48"/>
  <c r="G48"/>
  <c r="H109"/>
  <c r="G109"/>
  <c r="H107"/>
  <c r="G107"/>
  <c r="H106"/>
  <c r="G106"/>
  <c r="H110"/>
  <c r="G110"/>
  <c r="H105"/>
  <c r="G105"/>
  <c r="H102"/>
  <c r="G102"/>
  <c r="H100"/>
  <c r="G100"/>
  <c r="H97"/>
  <c r="G97"/>
  <c r="H94"/>
  <c r="G94"/>
  <c r="H98"/>
  <c r="G98"/>
  <c r="H93"/>
  <c r="G93"/>
  <c r="H92"/>
  <c r="G92"/>
  <c r="H90"/>
  <c r="G90"/>
  <c r="H89"/>
  <c r="G89"/>
  <c r="H87"/>
  <c r="G87"/>
  <c r="H39"/>
  <c r="G39"/>
  <c r="H84"/>
  <c r="G84"/>
  <c r="H83"/>
  <c r="G83"/>
  <c r="H82"/>
  <c r="G82"/>
  <c r="H81"/>
  <c r="G81"/>
  <c r="H195"/>
  <c r="G195"/>
  <c r="H77"/>
  <c r="G77"/>
  <c r="H74"/>
  <c r="G74"/>
  <c r="H73"/>
  <c r="G73"/>
  <c r="H72"/>
  <c r="G72"/>
  <c r="H71"/>
  <c r="G71"/>
  <c r="H70"/>
  <c r="G70"/>
  <c r="H69"/>
  <c r="G69"/>
  <c r="H68"/>
  <c r="G68"/>
  <c r="H66"/>
  <c r="G66"/>
  <c r="H64"/>
  <c r="G64"/>
  <c r="H63"/>
  <c r="G63"/>
  <c r="H43"/>
  <c r="G43"/>
  <c r="H62"/>
  <c r="G62"/>
  <c r="H61"/>
  <c r="G61"/>
  <c r="H60"/>
  <c r="G60"/>
  <c r="H28"/>
  <c r="G28"/>
  <c r="H58"/>
  <c r="G58"/>
  <c r="H57"/>
  <c r="G57"/>
  <c r="H44"/>
  <c r="G44"/>
  <c r="H56"/>
  <c r="G56"/>
  <c r="H55"/>
  <c r="G55"/>
  <c r="H54"/>
  <c r="G54"/>
  <c r="H53"/>
  <c r="G53"/>
  <c r="H20"/>
  <c r="G20"/>
  <c r="H51"/>
  <c r="G51"/>
  <c r="H50"/>
  <c r="G50"/>
  <c r="H49"/>
  <c r="G49"/>
  <c r="H35"/>
  <c r="G35"/>
  <c r="H33"/>
  <c r="G33"/>
  <c r="H46"/>
  <c r="G46"/>
  <c r="H31"/>
  <c r="G31"/>
  <c r="H34"/>
  <c r="G34"/>
  <c r="H32"/>
  <c r="G32"/>
  <c r="H42"/>
  <c r="G42"/>
  <c r="H40"/>
  <c r="G40"/>
  <c r="H26"/>
  <c r="G26"/>
  <c r="H38"/>
  <c r="G38"/>
  <c r="H37"/>
  <c r="G37"/>
  <c r="H36"/>
  <c r="G36"/>
  <c r="H17"/>
  <c r="G17"/>
  <c r="H15"/>
  <c r="G15"/>
  <c r="H12"/>
  <c r="G12"/>
  <c r="H30"/>
  <c r="G30"/>
  <c r="H25"/>
  <c r="G25"/>
  <c r="H29"/>
  <c r="G29"/>
  <c r="H23"/>
  <c r="G23"/>
  <c r="H24"/>
  <c r="G24"/>
  <c r="H22"/>
  <c r="G22"/>
  <c r="H21"/>
  <c r="G21"/>
  <c r="H18"/>
  <c r="G18"/>
  <c r="H19"/>
  <c r="G19"/>
  <c r="H16"/>
  <c r="G16"/>
  <c r="H14"/>
  <c r="G14"/>
  <c r="H27"/>
  <c r="G27"/>
  <c r="H13"/>
  <c r="G13"/>
  <c r="H11"/>
  <c r="G11"/>
  <c r="H10"/>
  <c r="G10"/>
  <c r="H9"/>
  <c r="G9"/>
  <c r="H7"/>
  <c r="G7"/>
  <c r="H8"/>
  <c r="G8"/>
  <c r="H6"/>
  <c r="G6"/>
  <c r="H69" i="19"/>
  <c r="G69"/>
  <c r="H68"/>
  <c r="G68"/>
  <c r="H67"/>
  <c r="G67"/>
  <c r="H66"/>
  <c r="G66"/>
  <c r="H65"/>
  <c r="G65"/>
  <c r="H64"/>
  <c r="G64"/>
  <c r="H45"/>
  <c r="G45"/>
  <c r="H44"/>
  <c r="G44"/>
  <c r="H43"/>
  <c r="G43"/>
  <c r="H42"/>
  <c r="G42"/>
  <c r="H41"/>
  <c r="G41"/>
  <c r="H39"/>
  <c r="G39"/>
  <c r="H55"/>
  <c r="G55"/>
  <c r="H34"/>
  <c r="G34"/>
  <c r="H57"/>
  <c r="G57"/>
  <c r="H29"/>
  <c r="G29"/>
  <c r="H48"/>
  <c r="G48"/>
  <c r="H27"/>
  <c r="G27"/>
  <c r="H60"/>
  <c r="G60"/>
  <c r="H22"/>
  <c r="G22"/>
  <c r="H51"/>
  <c r="G51"/>
  <c r="H63"/>
  <c r="G63"/>
  <c r="H54"/>
  <c r="G54"/>
  <c r="H28"/>
  <c r="G28"/>
  <c r="H56"/>
  <c r="G56"/>
  <c r="H59"/>
  <c r="G59"/>
  <c r="H61"/>
  <c r="G61"/>
  <c r="H50"/>
  <c r="G50"/>
  <c r="H52"/>
  <c r="G52"/>
  <c r="H58"/>
  <c r="G58"/>
  <c r="H38"/>
  <c r="G38"/>
  <c r="H53"/>
  <c r="G53"/>
  <c r="H62"/>
  <c r="G62"/>
  <c r="H47"/>
  <c r="G47"/>
  <c r="H46"/>
  <c r="G46"/>
  <c r="H49"/>
  <c r="G49"/>
  <c r="H25"/>
  <c r="G25"/>
  <c r="H23"/>
  <c r="G23"/>
  <c r="H21"/>
  <c r="G21"/>
  <c r="H40"/>
  <c r="G40"/>
  <c r="H37"/>
  <c r="G37"/>
  <c r="H36"/>
  <c r="G36"/>
  <c r="H35"/>
  <c r="G35"/>
  <c r="H33"/>
  <c r="G33"/>
  <c r="H18"/>
  <c r="G18"/>
  <c r="H32"/>
  <c r="G32"/>
  <c r="H31"/>
  <c r="G31"/>
  <c r="H30"/>
  <c r="G30"/>
  <c r="H16"/>
  <c r="G16"/>
  <c r="H17"/>
  <c r="G17"/>
  <c r="H26"/>
  <c r="G26"/>
  <c r="H15"/>
  <c r="G15"/>
  <c r="H24"/>
  <c r="G24"/>
  <c r="H14"/>
  <c r="G14"/>
  <c r="H20"/>
  <c r="G20"/>
  <c r="H19"/>
  <c r="G19"/>
  <c r="H10"/>
  <c r="G10"/>
  <c r="H13"/>
  <c r="G13"/>
  <c r="H8"/>
  <c r="G8"/>
  <c r="H11"/>
  <c r="G11"/>
  <c r="H9"/>
  <c r="G9"/>
  <c r="H7"/>
  <c r="G7"/>
  <c r="H5"/>
  <c r="G5"/>
  <c r="H6"/>
  <c r="G6"/>
  <c r="H12"/>
  <c r="G12"/>
  <c r="P54" i="16" l="1"/>
  <c r="O54"/>
  <c r="K54"/>
  <c r="M54" s="1"/>
  <c r="N54" s="1"/>
  <c r="I54"/>
  <c r="J54" s="1"/>
  <c r="P53"/>
  <c r="O53"/>
  <c r="K53"/>
  <c r="M53" s="1"/>
  <c r="I53"/>
  <c r="J53" s="1"/>
  <c r="P52"/>
  <c r="O52"/>
  <c r="K52"/>
  <c r="M52" s="1"/>
  <c r="I52"/>
  <c r="J52" s="1"/>
  <c r="P51"/>
  <c r="O51"/>
  <c r="K51"/>
  <c r="M51" s="1"/>
  <c r="I51"/>
  <c r="J51" s="1"/>
  <c r="P50"/>
  <c r="O50"/>
  <c r="K50"/>
  <c r="M50" s="1"/>
  <c r="I50"/>
  <c r="J50" s="1"/>
  <c r="P49"/>
  <c r="O49"/>
  <c r="K49"/>
  <c r="M49" s="1"/>
  <c r="I49"/>
  <c r="J49" s="1"/>
  <c r="P48"/>
  <c r="O48"/>
  <c r="K48"/>
  <c r="M48" s="1"/>
  <c r="I48"/>
  <c r="J48" s="1"/>
  <c r="P47"/>
  <c r="O47"/>
  <c r="K47"/>
  <c r="M47" s="1"/>
  <c r="I47"/>
  <c r="J47" s="1"/>
  <c r="P46"/>
  <c r="O46"/>
  <c r="K46"/>
  <c r="M46" s="1"/>
  <c r="I46"/>
  <c r="J46" s="1"/>
  <c r="P45"/>
  <c r="O45"/>
  <c r="K45"/>
  <c r="M45" s="1"/>
  <c r="I45"/>
  <c r="J45" s="1"/>
  <c r="P44"/>
  <c r="O44"/>
  <c r="K44"/>
  <c r="M44" s="1"/>
  <c r="I44"/>
  <c r="J44" s="1"/>
  <c r="P43"/>
  <c r="O43"/>
  <c r="K43"/>
  <c r="L36" s="1"/>
  <c r="I43"/>
  <c r="J43" s="1"/>
  <c r="P42"/>
  <c r="O42"/>
  <c r="K42"/>
  <c r="M42" s="1"/>
  <c r="I42"/>
  <c r="P41"/>
  <c r="O41"/>
  <c r="L41"/>
  <c r="K41"/>
  <c r="M41" s="1"/>
  <c r="I41"/>
  <c r="P40"/>
  <c r="O40"/>
  <c r="K40"/>
  <c r="M40" s="1"/>
  <c r="I40"/>
  <c r="P39"/>
  <c r="O39"/>
  <c r="K39"/>
  <c r="M39" s="1"/>
  <c r="I39"/>
  <c r="P38"/>
  <c r="O38"/>
  <c r="K38"/>
  <c r="M38" s="1"/>
  <c r="I38"/>
  <c r="P37"/>
  <c r="O37"/>
  <c r="K37"/>
  <c r="M37" s="1"/>
  <c r="I37"/>
  <c r="P36"/>
  <c r="O36"/>
  <c r="K36"/>
  <c r="M36" s="1"/>
  <c r="I36"/>
  <c r="P35"/>
  <c r="O35"/>
  <c r="L35"/>
  <c r="K35"/>
  <c r="M35" s="1"/>
  <c r="I35"/>
  <c r="J35" s="1"/>
  <c r="P34"/>
  <c r="O34"/>
  <c r="K34"/>
  <c r="M34" s="1"/>
  <c r="I34"/>
  <c r="P33"/>
  <c r="O33"/>
  <c r="L33"/>
  <c r="K33"/>
  <c r="M33" s="1"/>
  <c r="I33"/>
  <c r="P32"/>
  <c r="O32"/>
  <c r="K32"/>
  <c r="M32" s="1"/>
  <c r="I32"/>
  <c r="P31"/>
  <c r="O31"/>
  <c r="K31"/>
  <c r="M31" s="1"/>
  <c r="I31"/>
  <c r="P30"/>
  <c r="O30"/>
  <c r="K30"/>
  <c r="M30" s="1"/>
  <c r="I30"/>
  <c r="P29"/>
  <c r="O29"/>
  <c r="K29"/>
  <c r="M29" s="1"/>
  <c r="I29"/>
  <c r="P28"/>
  <c r="O28"/>
  <c r="K28"/>
  <c r="M28" s="1"/>
  <c r="I28"/>
  <c r="P27"/>
  <c r="O27"/>
  <c r="L27"/>
  <c r="K27"/>
  <c r="M27" s="1"/>
  <c r="I27"/>
  <c r="J27" s="1"/>
  <c r="P26"/>
  <c r="O26"/>
  <c r="K26"/>
  <c r="M26" s="1"/>
  <c r="I26"/>
  <c r="P25"/>
  <c r="O25"/>
  <c r="L25"/>
  <c r="K25"/>
  <c r="M25" s="1"/>
  <c r="I25"/>
  <c r="P24"/>
  <c r="O24"/>
  <c r="P12" s="1"/>
  <c r="K24"/>
  <c r="M24" s="1"/>
  <c r="I24"/>
  <c r="O23"/>
  <c r="P23" s="1"/>
  <c r="K23"/>
  <c r="M23" s="1"/>
  <c r="I23"/>
  <c r="O22"/>
  <c r="K22"/>
  <c r="M22" s="1"/>
  <c r="I22"/>
  <c r="O21"/>
  <c r="K21"/>
  <c r="M21" s="1"/>
  <c r="I21"/>
  <c r="O20"/>
  <c r="K20"/>
  <c r="M20" s="1"/>
  <c r="I20"/>
  <c r="O19"/>
  <c r="P19" s="1"/>
  <c r="K19"/>
  <c r="M19" s="1"/>
  <c r="I19"/>
  <c r="O18"/>
  <c r="K18"/>
  <c r="M18" s="1"/>
  <c r="I18"/>
  <c r="O17"/>
  <c r="K17"/>
  <c r="M17" s="1"/>
  <c r="I17"/>
  <c r="P16"/>
  <c r="O16"/>
  <c r="K16"/>
  <c r="M16" s="1"/>
  <c r="I16"/>
  <c r="O15"/>
  <c r="K15"/>
  <c r="M15" s="1"/>
  <c r="I15"/>
  <c r="P14"/>
  <c r="O14"/>
  <c r="K14"/>
  <c r="M14" s="1"/>
  <c r="I14"/>
  <c r="O13"/>
  <c r="K13"/>
  <c r="M13" s="1"/>
  <c r="I13"/>
  <c r="O12"/>
  <c r="K12"/>
  <c r="M12" s="1"/>
  <c r="I12"/>
  <c r="O11"/>
  <c r="K11"/>
  <c r="M11" s="1"/>
  <c r="I11"/>
  <c r="O10"/>
  <c r="P10" s="1"/>
  <c r="K10"/>
  <c r="M10" s="1"/>
  <c r="I10"/>
  <c r="O9"/>
  <c r="K9"/>
  <c r="M9" s="1"/>
  <c r="I9"/>
  <c r="O8"/>
  <c r="K8"/>
  <c r="M8" s="1"/>
  <c r="I8"/>
  <c r="O7"/>
  <c r="K7"/>
  <c r="I7"/>
  <c r="O6"/>
  <c r="K6"/>
  <c r="M6" s="1"/>
  <c r="I6"/>
  <c r="I5"/>
  <c r="K5"/>
  <c r="O5"/>
  <c r="Q54"/>
  <c r="H54"/>
  <c r="G54"/>
  <c r="E54"/>
  <c r="D54"/>
  <c r="C54"/>
  <c r="B54"/>
  <c r="Q53"/>
  <c r="H53"/>
  <c r="G53"/>
  <c r="E53"/>
  <c r="D53"/>
  <c r="C53"/>
  <c r="B53"/>
  <c r="Q52"/>
  <c r="H52"/>
  <c r="G52"/>
  <c r="E52"/>
  <c r="D52"/>
  <c r="C52"/>
  <c r="B52"/>
  <c r="Q51"/>
  <c r="H51"/>
  <c r="G51"/>
  <c r="E51"/>
  <c r="D51"/>
  <c r="C51"/>
  <c r="B51"/>
  <c r="Q50"/>
  <c r="H50"/>
  <c r="G50"/>
  <c r="E50"/>
  <c r="D50"/>
  <c r="C50"/>
  <c r="B50"/>
  <c r="Q49"/>
  <c r="H49"/>
  <c r="G49"/>
  <c r="E49"/>
  <c r="D49"/>
  <c r="C49"/>
  <c r="B49"/>
  <c r="Q48"/>
  <c r="H48"/>
  <c r="G48"/>
  <c r="E48"/>
  <c r="D48"/>
  <c r="C48"/>
  <c r="B48"/>
  <c r="Q47"/>
  <c r="H47"/>
  <c r="G47"/>
  <c r="E47"/>
  <c r="D47"/>
  <c r="C47"/>
  <c r="B47"/>
  <c r="Q46"/>
  <c r="H46"/>
  <c r="G46"/>
  <c r="E46"/>
  <c r="D46"/>
  <c r="C46"/>
  <c r="B46"/>
  <c r="Q45"/>
  <c r="H45"/>
  <c r="G45"/>
  <c r="E45"/>
  <c r="D45"/>
  <c r="C45"/>
  <c r="B45"/>
  <c r="Q44"/>
  <c r="H44"/>
  <c r="G44"/>
  <c r="E44"/>
  <c r="D44"/>
  <c r="C44"/>
  <c r="B44"/>
  <c r="Q43"/>
  <c r="H43"/>
  <c r="G43"/>
  <c r="E43"/>
  <c r="D43"/>
  <c r="C43"/>
  <c r="B43"/>
  <c r="Q42"/>
  <c r="H42"/>
  <c r="G42"/>
  <c r="E42"/>
  <c r="D42"/>
  <c r="C42"/>
  <c r="B42"/>
  <c r="Q41"/>
  <c r="H41"/>
  <c r="G41"/>
  <c r="E41"/>
  <c r="D41"/>
  <c r="C41"/>
  <c r="B41"/>
  <c r="Q40"/>
  <c r="H40"/>
  <c r="G40"/>
  <c r="E40"/>
  <c r="D40"/>
  <c r="C40"/>
  <c r="B40"/>
  <c r="Q39"/>
  <c r="H39"/>
  <c r="G39"/>
  <c r="E39"/>
  <c r="D39"/>
  <c r="C39"/>
  <c r="B39"/>
  <c r="Q38"/>
  <c r="H38"/>
  <c r="G38"/>
  <c r="E38"/>
  <c r="D38"/>
  <c r="C38"/>
  <c r="B38"/>
  <c r="Q37"/>
  <c r="H37"/>
  <c r="G37"/>
  <c r="E37"/>
  <c r="D37"/>
  <c r="C37"/>
  <c r="B37"/>
  <c r="Q36"/>
  <c r="H36"/>
  <c r="G36"/>
  <c r="E36"/>
  <c r="D36"/>
  <c r="C36"/>
  <c r="B36"/>
  <c r="Q35"/>
  <c r="H35"/>
  <c r="G35"/>
  <c r="E35"/>
  <c r="D35"/>
  <c r="C35"/>
  <c r="B35"/>
  <c r="Q34"/>
  <c r="H34"/>
  <c r="G34"/>
  <c r="E34"/>
  <c r="D34"/>
  <c r="C34"/>
  <c r="B34"/>
  <c r="Q33"/>
  <c r="H33"/>
  <c r="G33"/>
  <c r="E33"/>
  <c r="D33"/>
  <c r="C33"/>
  <c r="B33"/>
  <c r="Q32"/>
  <c r="H32"/>
  <c r="G32"/>
  <c r="E32"/>
  <c r="D32"/>
  <c r="C32"/>
  <c r="B32"/>
  <c r="Q31"/>
  <c r="H31"/>
  <c r="G31"/>
  <c r="E31"/>
  <c r="D31"/>
  <c r="C31"/>
  <c r="B31"/>
  <c r="Q30"/>
  <c r="H30"/>
  <c r="G30"/>
  <c r="E30"/>
  <c r="D30"/>
  <c r="C30"/>
  <c r="B30"/>
  <c r="Q29"/>
  <c r="H29"/>
  <c r="G29"/>
  <c r="E29"/>
  <c r="D29"/>
  <c r="C29"/>
  <c r="B29"/>
  <c r="Q28"/>
  <c r="H28"/>
  <c r="G28"/>
  <c r="E28"/>
  <c r="D28"/>
  <c r="C28"/>
  <c r="B28"/>
  <c r="Q27"/>
  <c r="H27"/>
  <c r="G27"/>
  <c r="E27"/>
  <c r="D27"/>
  <c r="C27"/>
  <c r="B27"/>
  <c r="Q26"/>
  <c r="H26"/>
  <c r="G26"/>
  <c r="E26"/>
  <c r="D26"/>
  <c r="C26"/>
  <c r="B26"/>
  <c r="Q25"/>
  <c r="H25"/>
  <c r="G25"/>
  <c r="E25"/>
  <c r="D25"/>
  <c r="C25"/>
  <c r="B25"/>
  <c r="Q24"/>
  <c r="H24"/>
  <c r="G24"/>
  <c r="E24"/>
  <c r="D24"/>
  <c r="C24"/>
  <c r="B24"/>
  <c r="Q23"/>
  <c r="H23"/>
  <c r="G23"/>
  <c r="E23"/>
  <c r="D23"/>
  <c r="C23"/>
  <c r="B23"/>
  <c r="Q22"/>
  <c r="H22"/>
  <c r="G22"/>
  <c r="E22"/>
  <c r="D22"/>
  <c r="C22"/>
  <c r="B22"/>
  <c r="Q21"/>
  <c r="H21"/>
  <c r="G21"/>
  <c r="E21"/>
  <c r="D21"/>
  <c r="C21"/>
  <c r="B21"/>
  <c r="Q20"/>
  <c r="H20"/>
  <c r="G20"/>
  <c r="E20"/>
  <c r="D20"/>
  <c r="C20"/>
  <c r="B20"/>
  <c r="Q19"/>
  <c r="H19"/>
  <c r="G19"/>
  <c r="E19"/>
  <c r="D19"/>
  <c r="C19"/>
  <c r="B19"/>
  <c r="Q18"/>
  <c r="H18"/>
  <c r="G18"/>
  <c r="E18"/>
  <c r="D18"/>
  <c r="C18"/>
  <c r="B18"/>
  <c r="Q17"/>
  <c r="H17"/>
  <c r="G17"/>
  <c r="E17"/>
  <c r="D17"/>
  <c r="C17"/>
  <c r="B17"/>
  <c r="Q16"/>
  <c r="H16"/>
  <c r="G16"/>
  <c r="E16"/>
  <c r="D16"/>
  <c r="C16"/>
  <c r="B16"/>
  <c r="Q15"/>
  <c r="H15"/>
  <c r="G15"/>
  <c r="E15"/>
  <c r="D15"/>
  <c r="C15"/>
  <c r="B15"/>
  <c r="Q14"/>
  <c r="H14"/>
  <c r="G14"/>
  <c r="E14"/>
  <c r="D14"/>
  <c r="C14"/>
  <c r="B14"/>
  <c r="Q13"/>
  <c r="H13"/>
  <c r="G13"/>
  <c r="E13"/>
  <c r="D13"/>
  <c r="C13"/>
  <c r="B13"/>
  <c r="Q12"/>
  <c r="H12"/>
  <c r="G12"/>
  <c r="E12"/>
  <c r="D12"/>
  <c r="C12"/>
  <c r="B12"/>
  <c r="Q11"/>
  <c r="H11"/>
  <c r="G11"/>
  <c r="E11"/>
  <c r="D11"/>
  <c r="C11"/>
  <c r="B11"/>
  <c r="Q10"/>
  <c r="H10"/>
  <c r="G10"/>
  <c r="E10"/>
  <c r="D10"/>
  <c r="C10"/>
  <c r="B10"/>
  <c r="Q9"/>
  <c r="H9"/>
  <c r="G9"/>
  <c r="E9"/>
  <c r="D9"/>
  <c r="C9"/>
  <c r="B9"/>
  <c r="Q8"/>
  <c r="H8"/>
  <c r="G8"/>
  <c r="E8"/>
  <c r="D8"/>
  <c r="C8"/>
  <c r="B8"/>
  <c r="Q7"/>
  <c r="H7"/>
  <c r="G7"/>
  <c r="E7"/>
  <c r="D7"/>
  <c r="C7"/>
  <c r="B7"/>
  <c r="Q6"/>
  <c r="H6"/>
  <c r="G6"/>
  <c r="E6"/>
  <c r="D6"/>
  <c r="C6"/>
  <c r="B6"/>
  <c r="Q5"/>
  <c r="H5"/>
  <c r="G5"/>
  <c r="E5"/>
  <c r="D5"/>
  <c r="C5"/>
  <c r="B5"/>
  <c r="N44" l="1"/>
  <c r="N46"/>
  <c r="N48"/>
  <c r="N50"/>
  <c r="N52"/>
  <c r="N45"/>
  <c r="N51"/>
  <c r="N47"/>
  <c r="N53"/>
  <c r="N49"/>
  <c r="J24"/>
  <c r="L30"/>
  <c r="J32"/>
  <c r="L38"/>
  <c r="J40"/>
  <c r="J29"/>
  <c r="J37"/>
  <c r="L24"/>
  <c r="J26"/>
  <c r="L32"/>
  <c r="J34"/>
  <c r="L40"/>
  <c r="J42"/>
  <c r="L43"/>
  <c r="L44"/>
  <c r="L45"/>
  <c r="L46"/>
  <c r="L47"/>
  <c r="L48"/>
  <c r="L49"/>
  <c r="L50"/>
  <c r="L51"/>
  <c r="L52"/>
  <c r="L53"/>
  <c r="L54"/>
  <c r="L29"/>
  <c r="J31"/>
  <c r="L37"/>
  <c r="J39"/>
  <c r="M43"/>
  <c r="N43" s="1"/>
  <c r="L26"/>
  <c r="J28"/>
  <c r="L34"/>
  <c r="J36"/>
  <c r="L42"/>
  <c r="J25"/>
  <c r="L31"/>
  <c r="J33"/>
  <c r="L39"/>
  <c r="J41"/>
  <c r="L28"/>
  <c r="J30"/>
  <c r="J38"/>
  <c r="P17"/>
  <c r="J23"/>
  <c r="P11"/>
  <c r="P13"/>
  <c r="P15"/>
  <c r="J18"/>
  <c r="P20"/>
  <c r="P9"/>
  <c r="J21"/>
  <c r="P18"/>
  <c r="L23"/>
  <c r="J19"/>
  <c r="P21"/>
  <c r="J22"/>
  <c r="J17"/>
  <c r="J20"/>
  <c r="P22"/>
  <c r="L17"/>
  <c r="L18"/>
  <c r="L19"/>
  <c r="L20"/>
  <c r="L21"/>
  <c r="L22"/>
  <c r="J12"/>
  <c r="J14"/>
  <c r="J16"/>
  <c r="J13"/>
  <c r="J11"/>
  <c r="J15"/>
  <c r="L11"/>
  <c r="L12"/>
  <c r="L13"/>
  <c r="L14"/>
  <c r="L15"/>
  <c r="L16"/>
  <c r="J10"/>
  <c r="J9"/>
  <c r="J7"/>
  <c r="L6"/>
  <c r="L9"/>
  <c r="L10"/>
  <c r="P7"/>
  <c r="J8"/>
  <c r="P8"/>
  <c r="J6"/>
  <c r="L7"/>
  <c r="L8"/>
  <c r="M7"/>
  <c r="P6"/>
  <c r="M5"/>
  <c r="J5"/>
  <c r="P5"/>
  <c r="L5"/>
  <c r="P73" i="14"/>
  <c r="P72"/>
  <c r="P71"/>
  <c r="P70"/>
  <c r="P69"/>
  <c r="P68"/>
  <c r="P67"/>
  <c r="P66"/>
  <c r="P65"/>
  <c r="P64"/>
  <c r="P63"/>
  <c r="P62"/>
  <c r="P61"/>
  <c r="L73"/>
  <c r="L72"/>
  <c r="L71"/>
  <c r="L70"/>
  <c r="L69"/>
  <c r="L68"/>
  <c r="L67"/>
  <c r="L66"/>
  <c r="L65"/>
  <c r="L64"/>
  <c r="L63"/>
  <c r="L62"/>
  <c r="L61"/>
  <c r="J72"/>
  <c r="J71"/>
  <c r="J70"/>
  <c r="J69"/>
  <c r="J68"/>
  <c r="J67"/>
  <c r="J66"/>
  <c r="J65"/>
  <c r="J64"/>
  <c r="J63"/>
  <c r="J62"/>
  <c r="J61"/>
  <c r="J73"/>
  <c r="M73"/>
  <c r="M72"/>
  <c r="M71"/>
  <c r="M70"/>
  <c r="M69"/>
  <c r="M68"/>
  <c r="M67"/>
  <c r="M66"/>
  <c r="M65"/>
  <c r="M64"/>
  <c r="M63"/>
  <c r="M62"/>
  <c r="M61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J54"/>
  <c r="J53"/>
  <c r="J52"/>
  <c r="J51"/>
  <c r="J50"/>
  <c r="J49"/>
  <c r="J48"/>
  <c r="J47"/>
  <c r="J46"/>
  <c r="J45"/>
  <c r="J44"/>
  <c r="J55"/>
  <c r="J43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3"/>
  <c r="J14"/>
  <c r="J12"/>
  <c r="J10"/>
  <c r="J8"/>
  <c r="J7"/>
  <c r="J6"/>
  <c r="J5"/>
  <c r="J42"/>
  <c r="J11"/>
  <c r="J9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K43"/>
  <c r="K55"/>
  <c r="K54"/>
  <c r="K53"/>
  <c r="K52"/>
  <c r="K51"/>
  <c r="K50"/>
  <c r="K49"/>
  <c r="K48"/>
  <c r="K47"/>
  <c r="K46"/>
  <c r="K45"/>
  <c r="K44"/>
  <c r="K42"/>
  <c r="K41"/>
  <c r="K40"/>
  <c r="K39"/>
  <c r="K38"/>
  <c r="K37"/>
  <c r="K36"/>
  <c r="K35"/>
  <c r="K34"/>
  <c r="K33"/>
  <c r="K32"/>
  <c r="K31"/>
  <c r="K30"/>
  <c r="K29"/>
  <c r="K28"/>
  <c r="K26"/>
  <c r="K25"/>
  <c r="K22"/>
  <c r="K21"/>
  <c r="K15"/>
  <c r="K27"/>
  <c r="K24"/>
  <c r="K23"/>
  <c r="K20"/>
  <c r="K19"/>
  <c r="K18"/>
  <c r="K17"/>
  <c r="K16"/>
  <c r="K14"/>
  <c r="K13"/>
  <c r="K12"/>
  <c r="K11"/>
  <c r="K10"/>
  <c r="K9"/>
  <c r="K8"/>
  <c r="K7"/>
  <c r="K6"/>
  <c r="K5"/>
  <c r="O55"/>
  <c r="O54"/>
  <c r="O53"/>
  <c r="O52"/>
  <c r="O51"/>
  <c r="O50"/>
  <c r="O49"/>
  <c r="O48"/>
  <c r="O47"/>
  <c r="O43"/>
  <c r="O46"/>
  <c r="O45"/>
  <c r="O44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Q55"/>
  <c r="G55"/>
  <c r="E55"/>
  <c r="D55"/>
  <c r="C55"/>
  <c r="B55"/>
  <c r="Q54"/>
  <c r="G54"/>
  <c r="E54"/>
  <c r="D54"/>
  <c r="C54"/>
  <c r="B54"/>
  <c r="Q53"/>
  <c r="G53"/>
  <c r="E53"/>
  <c r="D53"/>
  <c r="C53"/>
  <c r="B53"/>
  <c r="Q52"/>
  <c r="G52"/>
  <c r="E52"/>
  <c r="D52"/>
  <c r="C52"/>
  <c r="B52"/>
  <c r="Q51"/>
  <c r="G51"/>
  <c r="E51"/>
  <c r="D51"/>
  <c r="C51"/>
  <c r="B51"/>
  <c r="Q50"/>
  <c r="G50"/>
  <c r="E50"/>
  <c r="D50"/>
  <c r="C50"/>
  <c r="B50"/>
  <c r="Q49"/>
  <c r="G49"/>
  <c r="E49"/>
  <c r="D49"/>
  <c r="C49"/>
  <c r="B49"/>
  <c r="Q48"/>
  <c r="G48"/>
  <c r="E48"/>
  <c r="D48"/>
  <c r="C48"/>
  <c r="B48"/>
  <c r="Q47"/>
  <c r="G47"/>
  <c r="E47"/>
  <c r="D47"/>
  <c r="C47"/>
  <c r="B47"/>
  <c r="Q46"/>
  <c r="G46"/>
  <c r="E46"/>
  <c r="D46"/>
  <c r="C46"/>
  <c r="B46"/>
  <c r="Q45"/>
  <c r="G45"/>
  <c r="E45"/>
  <c r="D45"/>
  <c r="C45"/>
  <c r="B45"/>
  <c r="Q44"/>
  <c r="G44"/>
  <c r="E44"/>
  <c r="D44"/>
  <c r="C44"/>
  <c r="B44"/>
  <c r="Q43"/>
  <c r="G43"/>
  <c r="E43"/>
  <c r="D43"/>
  <c r="C43"/>
  <c r="B43"/>
  <c r="Q42"/>
  <c r="G42"/>
  <c r="E42"/>
  <c r="D42"/>
  <c r="C42"/>
  <c r="B42"/>
  <c r="Q41"/>
  <c r="G41"/>
  <c r="E41"/>
  <c r="D41"/>
  <c r="C41"/>
  <c r="B41"/>
  <c r="Q40"/>
  <c r="G40"/>
  <c r="E40"/>
  <c r="D40"/>
  <c r="C40"/>
  <c r="B40"/>
  <c r="Q39"/>
  <c r="G39"/>
  <c r="E39"/>
  <c r="D39"/>
  <c r="C39"/>
  <c r="B39"/>
  <c r="Q38"/>
  <c r="G38"/>
  <c r="E38"/>
  <c r="D38"/>
  <c r="C38"/>
  <c r="B38"/>
  <c r="Q37"/>
  <c r="G37"/>
  <c r="E37"/>
  <c r="D37"/>
  <c r="C37"/>
  <c r="B37"/>
  <c r="Q36"/>
  <c r="G36"/>
  <c r="E36"/>
  <c r="D36"/>
  <c r="C36"/>
  <c r="B36"/>
  <c r="Q35"/>
  <c r="G35"/>
  <c r="E35"/>
  <c r="D35"/>
  <c r="C35"/>
  <c r="B35"/>
  <c r="Q34"/>
  <c r="G34"/>
  <c r="E34"/>
  <c r="D34"/>
  <c r="C34"/>
  <c r="B34"/>
  <c r="Q33"/>
  <c r="G33"/>
  <c r="E33"/>
  <c r="D33"/>
  <c r="C33"/>
  <c r="B33"/>
  <c r="Q32"/>
  <c r="G32"/>
  <c r="E32"/>
  <c r="D32"/>
  <c r="C32"/>
  <c r="B32"/>
  <c r="Q31"/>
  <c r="G31"/>
  <c r="E31"/>
  <c r="D31"/>
  <c r="C31"/>
  <c r="B31"/>
  <c r="Q30"/>
  <c r="G30"/>
  <c r="E30"/>
  <c r="D30"/>
  <c r="C30"/>
  <c r="B30"/>
  <c r="Q29"/>
  <c r="G29"/>
  <c r="E29"/>
  <c r="D29"/>
  <c r="C29"/>
  <c r="B29"/>
  <c r="Q28"/>
  <c r="G28"/>
  <c r="E28"/>
  <c r="D28"/>
  <c r="C28"/>
  <c r="B28"/>
  <c r="Q27"/>
  <c r="G27"/>
  <c r="E27"/>
  <c r="D27"/>
  <c r="C27"/>
  <c r="B27"/>
  <c r="Q26"/>
  <c r="G26"/>
  <c r="E26"/>
  <c r="D26"/>
  <c r="C26"/>
  <c r="B26"/>
  <c r="Q25"/>
  <c r="G25"/>
  <c r="E25"/>
  <c r="D25"/>
  <c r="C25"/>
  <c r="B25"/>
  <c r="Q24"/>
  <c r="G24"/>
  <c r="E24"/>
  <c r="D24"/>
  <c r="C24"/>
  <c r="B24"/>
  <c r="Q23"/>
  <c r="G23"/>
  <c r="E23"/>
  <c r="D23"/>
  <c r="C23"/>
  <c r="B23"/>
  <c r="Q22"/>
  <c r="G22"/>
  <c r="E22"/>
  <c r="D22"/>
  <c r="C22"/>
  <c r="B22"/>
  <c r="Q21"/>
  <c r="G21"/>
  <c r="E21"/>
  <c r="D21"/>
  <c r="C21"/>
  <c r="B21"/>
  <c r="Q20"/>
  <c r="G20"/>
  <c r="E20"/>
  <c r="D20"/>
  <c r="C20"/>
  <c r="B20"/>
  <c r="Q19"/>
  <c r="G19"/>
  <c r="E19"/>
  <c r="D19"/>
  <c r="C19"/>
  <c r="B19"/>
  <c r="Q18"/>
  <c r="G18"/>
  <c r="E18"/>
  <c r="D18"/>
  <c r="C18"/>
  <c r="B18"/>
  <c r="Q17"/>
  <c r="G17"/>
  <c r="E17"/>
  <c r="D17"/>
  <c r="C17"/>
  <c r="B17"/>
  <c r="Q16"/>
  <c r="G16"/>
  <c r="E16"/>
  <c r="D16"/>
  <c r="C16"/>
  <c r="B16"/>
  <c r="Q15"/>
  <c r="G15"/>
  <c r="E15"/>
  <c r="D15"/>
  <c r="C15"/>
  <c r="B15"/>
  <c r="Q14"/>
  <c r="G14"/>
  <c r="E14"/>
  <c r="D14"/>
  <c r="C14"/>
  <c r="B14"/>
  <c r="Q13"/>
  <c r="G13"/>
  <c r="E13"/>
  <c r="D13"/>
  <c r="C13"/>
  <c r="B13"/>
  <c r="Q12"/>
  <c r="G12"/>
  <c r="E12"/>
  <c r="D12"/>
  <c r="C12"/>
  <c r="B12"/>
  <c r="Q11"/>
  <c r="G11"/>
  <c r="E11"/>
  <c r="D11"/>
  <c r="C11"/>
  <c r="B11"/>
  <c r="Q10"/>
  <c r="G10"/>
  <c r="E10"/>
  <c r="D10"/>
  <c r="C10"/>
  <c r="B10"/>
  <c r="Q9"/>
  <c r="G9"/>
  <c r="E9"/>
  <c r="D9"/>
  <c r="C9"/>
  <c r="B9"/>
  <c r="Q8"/>
  <c r="G8"/>
  <c r="E8"/>
  <c r="D8"/>
  <c r="C8"/>
  <c r="B8"/>
  <c r="Q7"/>
  <c r="G7"/>
  <c r="E7"/>
  <c r="D7"/>
  <c r="C7"/>
  <c r="B7"/>
  <c r="Q6"/>
  <c r="G6"/>
  <c r="E6"/>
  <c r="D6"/>
  <c r="C6"/>
  <c r="B6"/>
  <c r="Q5"/>
  <c r="G5"/>
  <c r="E5"/>
  <c r="D5"/>
  <c r="C5"/>
  <c r="B5"/>
  <c r="G53" i="1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34"/>
  <c r="M35"/>
  <c r="M36"/>
  <c r="M37"/>
  <c r="M38"/>
  <c r="M39"/>
  <c r="M40"/>
  <c r="M41"/>
  <c r="M42"/>
  <c r="M43"/>
  <c r="M44"/>
  <c r="M45"/>
  <c r="M46"/>
  <c r="M47"/>
  <c r="M48"/>
  <c r="M49"/>
  <c r="M11"/>
  <c r="M10"/>
  <c r="M9"/>
  <c r="M8"/>
  <c r="M7"/>
  <c r="M6"/>
  <c r="M5"/>
  <c r="O53"/>
  <c r="E53"/>
  <c r="D53"/>
  <c r="C53"/>
  <c r="B53"/>
  <c r="O52"/>
  <c r="E52"/>
  <c r="D52"/>
  <c r="C52"/>
  <c r="B52"/>
  <c r="O51"/>
  <c r="E51"/>
  <c r="D51"/>
  <c r="C51"/>
  <c r="B51"/>
  <c r="O50"/>
  <c r="E50"/>
  <c r="D50"/>
  <c r="C50"/>
  <c r="B50"/>
  <c r="Q49"/>
  <c r="P49"/>
  <c r="O49"/>
  <c r="L49"/>
  <c r="K49"/>
  <c r="J49"/>
  <c r="I49"/>
  <c r="E49"/>
  <c r="D49"/>
  <c r="C49"/>
  <c r="B49"/>
  <c r="Q48"/>
  <c r="P48"/>
  <c r="O48"/>
  <c r="L48"/>
  <c r="K48"/>
  <c r="J48"/>
  <c r="I48"/>
  <c r="E48"/>
  <c r="D48"/>
  <c r="C48"/>
  <c r="B48"/>
  <c r="Q47"/>
  <c r="P47"/>
  <c r="O47"/>
  <c r="L47"/>
  <c r="K47"/>
  <c r="J47"/>
  <c r="I47"/>
  <c r="E47"/>
  <c r="D47"/>
  <c r="C47"/>
  <c r="B47"/>
  <c r="Q46"/>
  <c r="P46"/>
  <c r="O46"/>
  <c r="L46"/>
  <c r="K46"/>
  <c r="J46"/>
  <c r="I46"/>
  <c r="E46"/>
  <c r="D46"/>
  <c r="C46"/>
  <c r="B46"/>
  <c r="Q45"/>
  <c r="P45"/>
  <c r="O45"/>
  <c r="L45"/>
  <c r="K45"/>
  <c r="J45"/>
  <c r="I45"/>
  <c r="E45"/>
  <c r="D45"/>
  <c r="C45"/>
  <c r="B45"/>
  <c r="Q44"/>
  <c r="P44"/>
  <c r="O44"/>
  <c r="L44"/>
  <c r="K44"/>
  <c r="J44"/>
  <c r="I44"/>
  <c r="E44"/>
  <c r="D44"/>
  <c r="C44"/>
  <c r="B44"/>
  <c r="Q43"/>
  <c r="P43"/>
  <c r="O43"/>
  <c r="L43"/>
  <c r="K43"/>
  <c r="J43"/>
  <c r="I43"/>
  <c r="E43"/>
  <c r="D43"/>
  <c r="C43"/>
  <c r="B43"/>
  <c r="Q42"/>
  <c r="P42"/>
  <c r="O42"/>
  <c r="L42"/>
  <c r="K42"/>
  <c r="J42"/>
  <c r="I42"/>
  <c r="E42"/>
  <c r="D42"/>
  <c r="C42"/>
  <c r="B42"/>
  <c r="Q41"/>
  <c r="P41"/>
  <c r="O41"/>
  <c r="L41"/>
  <c r="K41"/>
  <c r="J41"/>
  <c r="I41"/>
  <c r="E41"/>
  <c r="D41"/>
  <c r="C41"/>
  <c r="B41"/>
  <c r="Q40"/>
  <c r="P40"/>
  <c r="O40"/>
  <c r="L40"/>
  <c r="K40"/>
  <c r="J40"/>
  <c r="I40"/>
  <c r="E40"/>
  <c r="D40"/>
  <c r="C40"/>
  <c r="B40"/>
  <c r="Q39"/>
  <c r="P39"/>
  <c r="O39"/>
  <c r="L39"/>
  <c r="K39"/>
  <c r="J39"/>
  <c r="I39"/>
  <c r="E39"/>
  <c r="D39"/>
  <c r="C39"/>
  <c r="B39"/>
  <c r="Q38"/>
  <c r="P38"/>
  <c r="O38"/>
  <c r="L38"/>
  <c r="K38"/>
  <c r="J38"/>
  <c r="I38"/>
  <c r="E38"/>
  <c r="D38"/>
  <c r="C38"/>
  <c r="B38"/>
  <c r="Q37"/>
  <c r="P37"/>
  <c r="O37"/>
  <c r="L37"/>
  <c r="K37"/>
  <c r="J37"/>
  <c r="I37"/>
  <c r="E37"/>
  <c r="D37"/>
  <c r="C37"/>
  <c r="B37"/>
  <c r="Q36"/>
  <c r="P36"/>
  <c r="O36"/>
  <c r="L36"/>
  <c r="K36"/>
  <c r="J36"/>
  <c r="I36"/>
  <c r="E36"/>
  <c r="D36"/>
  <c r="C36"/>
  <c r="B36"/>
  <c r="Q35"/>
  <c r="P35"/>
  <c r="O35"/>
  <c r="L35"/>
  <c r="K35"/>
  <c r="J35"/>
  <c r="I35"/>
  <c r="E35"/>
  <c r="D35"/>
  <c r="C35"/>
  <c r="B35"/>
  <c r="Q34"/>
  <c r="P34"/>
  <c r="O34"/>
  <c r="L34"/>
  <c r="K34"/>
  <c r="J34"/>
  <c r="I34"/>
  <c r="E34"/>
  <c r="D34"/>
  <c r="C34"/>
  <c r="B34"/>
  <c r="Q33"/>
  <c r="P33"/>
  <c r="O33"/>
  <c r="L33"/>
  <c r="K33"/>
  <c r="J33"/>
  <c r="I33"/>
  <c r="E33"/>
  <c r="D33"/>
  <c r="C33"/>
  <c r="B33"/>
  <c r="Q32"/>
  <c r="P32"/>
  <c r="O32"/>
  <c r="L32"/>
  <c r="K32"/>
  <c r="J32"/>
  <c r="I32"/>
  <c r="E32"/>
  <c r="D32"/>
  <c r="C32"/>
  <c r="B32"/>
  <c r="Q31"/>
  <c r="P31"/>
  <c r="O31"/>
  <c r="L31"/>
  <c r="K31"/>
  <c r="J31"/>
  <c r="I31"/>
  <c r="E31"/>
  <c r="D31"/>
  <c r="C31"/>
  <c r="B31"/>
  <c r="Q30"/>
  <c r="P30"/>
  <c r="O30"/>
  <c r="L30"/>
  <c r="K30"/>
  <c r="J30"/>
  <c r="I30"/>
  <c r="E30"/>
  <c r="D30"/>
  <c r="C30"/>
  <c r="B30"/>
  <c r="Q29"/>
  <c r="P29"/>
  <c r="O29"/>
  <c r="L29"/>
  <c r="K29"/>
  <c r="J29"/>
  <c r="I29"/>
  <c r="E29"/>
  <c r="D29"/>
  <c r="C29"/>
  <c r="B29"/>
  <c r="Q28"/>
  <c r="P28"/>
  <c r="O28"/>
  <c r="L28"/>
  <c r="K28"/>
  <c r="J28"/>
  <c r="I28"/>
  <c r="F28"/>
  <c r="E28"/>
  <c r="D28"/>
  <c r="C28"/>
  <c r="B28"/>
  <c r="Q27"/>
  <c r="P27"/>
  <c r="O27"/>
  <c r="L27"/>
  <c r="K27"/>
  <c r="J27"/>
  <c r="I27"/>
  <c r="F27"/>
  <c r="E27"/>
  <c r="D27"/>
  <c r="C27"/>
  <c r="B27"/>
  <c r="Q26"/>
  <c r="P26"/>
  <c r="O26"/>
  <c r="L26"/>
  <c r="K26"/>
  <c r="J26"/>
  <c r="I26"/>
  <c r="E26"/>
  <c r="D26"/>
  <c r="C26"/>
  <c r="B26"/>
  <c r="Q25"/>
  <c r="P25"/>
  <c r="O25"/>
  <c r="L25"/>
  <c r="K25"/>
  <c r="J25"/>
  <c r="I25"/>
  <c r="E25"/>
  <c r="D25"/>
  <c r="C25"/>
  <c r="B25"/>
  <c r="Q24"/>
  <c r="P24"/>
  <c r="O24"/>
  <c r="L24"/>
  <c r="K24"/>
  <c r="J24"/>
  <c r="I24"/>
  <c r="E24"/>
  <c r="D24"/>
  <c r="C24"/>
  <c r="B24"/>
  <c r="Q23"/>
  <c r="P23"/>
  <c r="O23"/>
  <c r="L23"/>
  <c r="K23"/>
  <c r="J23"/>
  <c r="I23"/>
  <c r="E23"/>
  <c r="D23"/>
  <c r="C23"/>
  <c r="B23"/>
  <c r="Q22"/>
  <c r="P22"/>
  <c r="O22"/>
  <c r="L22"/>
  <c r="K22"/>
  <c r="J22"/>
  <c r="I22"/>
  <c r="E22"/>
  <c r="D22"/>
  <c r="C22"/>
  <c r="B22"/>
  <c r="Q21"/>
  <c r="P21"/>
  <c r="O21"/>
  <c r="L21"/>
  <c r="K21"/>
  <c r="J21"/>
  <c r="I21"/>
  <c r="F21"/>
  <c r="E21"/>
  <c r="D21"/>
  <c r="C21"/>
  <c r="B21"/>
  <c r="Q20"/>
  <c r="P20"/>
  <c r="O20"/>
  <c r="L20"/>
  <c r="K20"/>
  <c r="J20"/>
  <c r="I20"/>
  <c r="E20"/>
  <c r="D20"/>
  <c r="C20"/>
  <c r="B20"/>
  <c r="Q19"/>
  <c r="P19"/>
  <c r="O19"/>
  <c r="L19"/>
  <c r="K19"/>
  <c r="J19"/>
  <c r="I19"/>
  <c r="E19"/>
  <c r="D19"/>
  <c r="C19"/>
  <c r="B19"/>
  <c r="Q18"/>
  <c r="P18"/>
  <c r="O18"/>
  <c r="L18"/>
  <c r="K18"/>
  <c r="J18"/>
  <c r="I18"/>
  <c r="E18"/>
  <c r="D18"/>
  <c r="C18"/>
  <c r="B18"/>
  <c r="Q17"/>
  <c r="P17"/>
  <c r="O17"/>
  <c r="L17"/>
  <c r="K17"/>
  <c r="J17"/>
  <c r="I17"/>
  <c r="E17"/>
  <c r="D17"/>
  <c r="C17"/>
  <c r="B17"/>
  <c r="Q16"/>
  <c r="P16"/>
  <c r="O16"/>
  <c r="L16"/>
  <c r="K16"/>
  <c r="J16"/>
  <c r="I16"/>
  <c r="E16"/>
  <c r="D16"/>
  <c r="C16"/>
  <c r="B16"/>
  <c r="Q15"/>
  <c r="P15"/>
  <c r="O15"/>
  <c r="L15"/>
  <c r="K15"/>
  <c r="J15"/>
  <c r="I15"/>
  <c r="E15"/>
  <c r="D15"/>
  <c r="C15"/>
  <c r="B15"/>
  <c r="Q14"/>
  <c r="P14"/>
  <c r="O14"/>
  <c r="L14"/>
  <c r="K14"/>
  <c r="J14"/>
  <c r="I14"/>
  <c r="E14"/>
  <c r="D14"/>
  <c r="C14"/>
  <c r="B14"/>
  <c r="Q13"/>
  <c r="P13"/>
  <c r="O13"/>
  <c r="L13"/>
  <c r="K13"/>
  <c r="J13"/>
  <c r="I13"/>
  <c r="E13"/>
  <c r="D13"/>
  <c r="C13"/>
  <c r="B13"/>
  <c r="Q12"/>
  <c r="P12"/>
  <c r="O12"/>
  <c r="L12"/>
  <c r="K12"/>
  <c r="J12"/>
  <c r="I12"/>
  <c r="E12"/>
  <c r="D12"/>
  <c r="C12"/>
  <c r="B12"/>
  <c r="Q11"/>
  <c r="P11"/>
  <c r="O11"/>
  <c r="L11"/>
  <c r="K11"/>
  <c r="J11"/>
  <c r="I11"/>
  <c r="E11"/>
  <c r="D11"/>
  <c r="C11"/>
  <c r="B11"/>
  <c r="Q10"/>
  <c r="P10"/>
  <c r="O10"/>
  <c r="L10"/>
  <c r="K10"/>
  <c r="J10"/>
  <c r="I10"/>
  <c r="E10"/>
  <c r="D10"/>
  <c r="C10"/>
  <c r="B10"/>
  <c r="Q9"/>
  <c r="P9"/>
  <c r="O9"/>
  <c r="L9"/>
  <c r="K9"/>
  <c r="J9"/>
  <c r="I9"/>
  <c r="E9"/>
  <c r="D9"/>
  <c r="C9"/>
  <c r="B9"/>
  <c r="Q8"/>
  <c r="P8"/>
  <c r="O8"/>
  <c r="L8"/>
  <c r="K8"/>
  <c r="J8"/>
  <c r="I8"/>
  <c r="E8"/>
  <c r="D8"/>
  <c r="C8"/>
  <c r="B8"/>
  <c r="Q7"/>
  <c r="P7"/>
  <c r="O7"/>
  <c r="L7"/>
  <c r="K7"/>
  <c r="J7"/>
  <c r="I7"/>
  <c r="E7"/>
  <c r="D7"/>
  <c r="C7"/>
  <c r="B7"/>
  <c r="Q5"/>
  <c r="P5"/>
  <c r="O5"/>
  <c r="L5"/>
  <c r="K5"/>
  <c r="J5"/>
  <c r="I5"/>
  <c r="E5"/>
  <c r="D5"/>
  <c r="C5"/>
  <c r="B5"/>
  <c r="Q6"/>
  <c r="P6"/>
  <c r="O6"/>
  <c r="L6"/>
  <c r="K6"/>
  <c r="J6"/>
  <c r="I6"/>
  <c r="E6"/>
  <c r="D6"/>
  <c r="C6"/>
  <c r="B6"/>
  <c r="N41" i="16" l="1"/>
  <c r="N26"/>
  <c r="N16"/>
  <c r="N21"/>
  <c r="N40"/>
  <c r="N9"/>
  <c r="N22"/>
  <c r="N23"/>
  <c r="N32"/>
  <c r="N33"/>
  <c r="N8"/>
  <c r="N10"/>
  <c r="N15"/>
  <c r="N29"/>
  <c r="N12"/>
  <c r="N13"/>
  <c r="N20"/>
  <c r="N35"/>
  <c r="N11"/>
  <c r="N28"/>
  <c r="N27"/>
  <c r="N25"/>
  <c r="N14"/>
  <c r="N7"/>
  <c r="N17"/>
  <c r="N31"/>
  <c r="N38"/>
  <c r="N19"/>
  <c r="N34"/>
  <c r="N30"/>
  <c r="N36"/>
  <c r="N37"/>
  <c r="N42"/>
  <c r="N18"/>
  <c r="N39"/>
  <c r="N24"/>
  <c r="N6"/>
  <c r="N5"/>
  <c r="N20" i="14"/>
  <c r="N13"/>
  <c r="N53"/>
  <c r="N6"/>
  <c r="N14"/>
  <c r="N22"/>
  <c r="N30"/>
  <c r="N38"/>
  <c r="N46"/>
  <c r="N54"/>
  <c r="N7"/>
  <c r="N15"/>
  <c r="N23"/>
  <c r="N31"/>
  <c r="N39"/>
  <c r="N47"/>
  <c r="N55"/>
  <c r="N8"/>
  <c r="N16"/>
  <c r="N24"/>
  <c r="N32"/>
  <c r="N40"/>
  <c r="N48"/>
  <c r="N45"/>
  <c r="N9"/>
  <c r="N17"/>
  <c r="N25"/>
  <c r="N33"/>
  <c r="N41"/>
  <c r="N49"/>
  <c r="N21"/>
  <c r="N37"/>
  <c r="N50"/>
  <c r="N29"/>
  <c r="N11"/>
  <c r="N19"/>
  <c r="N27"/>
  <c r="N35"/>
  <c r="N43"/>
  <c r="N51"/>
  <c r="N52"/>
  <c r="N44"/>
  <c r="N28"/>
  <c r="N12"/>
  <c r="N36"/>
  <c r="N10"/>
  <c r="N18"/>
  <c r="N26"/>
  <c r="N34"/>
  <c r="N42"/>
  <c r="N5"/>
  <c r="N70"/>
  <c r="N63"/>
  <c r="N71"/>
  <c r="N64"/>
  <c r="N72"/>
  <c r="N65"/>
  <c r="N73"/>
  <c r="N66"/>
  <c r="N67"/>
  <c r="N68"/>
  <c r="N61"/>
  <c r="N69"/>
  <c r="N62"/>
  <c r="H47" i="13"/>
  <c r="H36"/>
  <c r="H35"/>
  <c r="H43"/>
  <c r="H38"/>
  <c r="H44"/>
  <c r="H26"/>
  <c r="H45"/>
  <c r="H46"/>
  <c r="H41"/>
  <c r="H49"/>
  <c r="N41"/>
  <c r="N42"/>
  <c r="N45"/>
  <c r="N29"/>
  <c r="N30"/>
  <c r="N44"/>
  <c r="N26"/>
  <c r="N53"/>
  <c r="N33"/>
  <c r="N36"/>
  <c r="N47"/>
  <c r="N24"/>
  <c r="N50"/>
  <c r="N51"/>
  <c r="N52"/>
  <c r="N34"/>
  <c r="N37"/>
  <c r="N48"/>
  <c r="N15"/>
  <c r="N39"/>
  <c r="H40"/>
  <c r="N46"/>
  <c r="H48"/>
  <c r="H34"/>
  <c r="H39"/>
  <c r="N49"/>
  <c r="N12"/>
  <c r="N21"/>
  <c r="N40"/>
  <c r="N32"/>
  <c r="N38"/>
  <c r="N8"/>
  <c r="N11"/>
  <c r="N14"/>
  <c r="N17"/>
  <c r="N20"/>
  <c r="N25"/>
  <c r="N28"/>
  <c r="N31"/>
  <c r="H42"/>
  <c r="N10"/>
  <c r="N13"/>
  <c r="N16"/>
  <c r="N19"/>
  <c r="N22"/>
  <c r="H37"/>
  <c r="N43"/>
  <c r="N35"/>
  <c r="N7"/>
  <c r="H25"/>
  <c r="H33"/>
  <c r="H32"/>
  <c r="H28"/>
  <c r="H30"/>
  <c r="H29"/>
  <c r="H27"/>
  <c r="H31"/>
  <c r="N23"/>
  <c r="N27"/>
  <c r="H23"/>
  <c r="H24"/>
  <c r="H20"/>
  <c r="H15"/>
  <c r="H18"/>
  <c r="H21"/>
  <c r="H11"/>
  <c r="H17"/>
  <c r="N18"/>
  <c r="H19"/>
  <c r="H14"/>
  <c r="H22"/>
  <c r="H12"/>
  <c r="H16"/>
  <c r="H7"/>
  <c r="H10"/>
  <c r="H5"/>
  <c r="H9"/>
  <c r="H13"/>
  <c r="H8"/>
  <c r="N9"/>
  <c r="N5"/>
  <c r="H231" i="19" l="1"/>
  <c r="G231"/>
  <c r="H230"/>
  <c r="G230"/>
  <c r="H229"/>
  <c r="G229"/>
  <c r="H228"/>
  <c r="G228"/>
  <c r="H227"/>
  <c r="G227"/>
  <c r="H226"/>
  <c r="G226"/>
  <c r="H225"/>
  <c r="G225"/>
  <c r="H224"/>
  <c r="G224"/>
  <c r="H223"/>
  <c r="G223"/>
  <c r="H222"/>
  <c r="G222"/>
  <c r="H221"/>
  <c r="G221"/>
  <c r="H220"/>
  <c r="G220"/>
  <c r="H219"/>
  <c r="G219"/>
  <c r="H218"/>
  <c r="G218"/>
  <c r="H217"/>
  <c r="G217"/>
  <c r="H216"/>
  <c r="G216"/>
  <c r="H215"/>
  <c r="G215"/>
  <c r="H214"/>
  <c r="G214"/>
  <c r="H213"/>
  <c r="G213"/>
  <c r="H212"/>
  <c r="G212"/>
  <c r="H211"/>
  <c r="G211"/>
  <c r="H210"/>
  <c r="G210"/>
  <c r="H209"/>
  <c r="G209"/>
  <c r="H208"/>
  <c r="G208"/>
  <c r="H207"/>
  <c r="G207"/>
  <c r="H206"/>
  <c r="G206"/>
  <c r="H205"/>
  <c r="G205"/>
  <c r="H204"/>
  <c r="G204"/>
  <c r="H203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Q56" i="7" l="1"/>
  <c r="H56"/>
  <c r="G56"/>
  <c r="E56"/>
  <c r="D56"/>
  <c r="C56"/>
  <c r="B56"/>
  <c r="Q55"/>
  <c r="H55"/>
  <c r="G55"/>
  <c r="E55"/>
  <c r="D55"/>
  <c r="C55"/>
  <c r="B55"/>
  <c r="Q54"/>
  <c r="H54"/>
  <c r="G54"/>
  <c r="E54"/>
  <c r="D54"/>
  <c r="C54"/>
  <c r="B54"/>
  <c r="Q53"/>
  <c r="H53"/>
  <c r="G53"/>
  <c r="E53"/>
  <c r="D53"/>
  <c r="C53"/>
  <c r="B53"/>
  <c r="Q52"/>
  <c r="P52"/>
  <c r="O52"/>
  <c r="L52"/>
  <c r="K52"/>
  <c r="J52"/>
  <c r="I52"/>
  <c r="H52"/>
  <c r="G52"/>
  <c r="E52"/>
  <c r="D52"/>
  <c r="C52"/>
  <c r="B52"/>
  <c r="Q51"/>
  <c r="P51"/>
  <c r="O51"/>
  <c r="L51"/>
  <c r="K51"/>
  <c r="J51"/>
  <c r="I51"/>
  <c r="H51"/>
  <c r="G51"/>
  <c r="E51"/>
  <c r="D51"/>
  <c r="C51"/>
  <c r="B51"/>
  <c r="Q50"/>
  <c r="M50" s="1"/>
  <c r="P50"/>
  <c r="O50"/>
  <c r="L50"/>
  <c r="K50"/>
  <c r="J50"/>
  <c r="I50"/>
  <c r="H50"/>
  <c r="G50"/>
  <c r="E50"/>
  <c r="D50"/>
  <c r="C50"/>
  <c r="B50"/>
  <c r="Q49"/>
  <c r="P49"/>
  <c r="O49"/>
  <c r="L49"/>
  <c r="K49"/>
  <c r="J49"/>
  <c r="I49"/>
  <c r="H49"/>
  <c r="G49"/>
  <c r="E49"/>
  <c r="D49"/>
  <c r="C49"/>
  <c r="B49"/>
  <c r="Q48"/>
  <c r="P48"/>
  <c r="O48"/>
  <c r="L48"/>
  <c r="K48"/>
  <c r="J48"/>
  <c r="I48"/>
  <c r="H48"/>
  <c r="G48"/>
  <c r="E48"/>
  <c r="D48"/>
  <c r="C48"/>
  <c r="B48"/>
  <c r="Q47"/>
  <c r="M47" s="1"/>
  <c r="P47"/>
  <c r="O47"/>
  <c r="L47"/>
  <c r="K47"/>
  <c r="J47"/>
  <c r="I47"/>
  <c r="H47"/>
  <c r="G47"/>
  <c r="E47"/>
  <c r="D47"/>
  <c r="C47"/>
  <c r="B47"/>
  <c r="Q46"/>
  <c r="P46"/>
  <c r="O46"/>
  <c r="L46"/>
  <c r="K46"/>
  <c r="J46"/>
  <c r="I46"/>
  <c r="H46"/>
  <c r="G46"/>
  <c r="E46"/>
  <c r="D46"/>
  <c r="C46"/>
  <c r="B46"/>
  <c r="Q45"/>
  <c r="M45" s="1"/>
  <c r="P45"/>
  <c r="O45"/>
  <c r="L45"/>
  <c r="K45"/>
  <c r="J45"/>
  <c r="I45"/>
  <c r="H45"/>
  <c r="G45"/>
  <c r="E45"/>
  <c r="D45"/>
  <c r="C45"/>
  <c r="B45"/>
  <c r="Q44"/>
  <c r="P44"/>
  <c r="O44"/>
  <c r="L44"/>
  <c r="K44"/>
  <c r="J44"/>
  <c r="I44"/>
  <c r="H44"/>
  <c r="G44"/>
  <c r="E44"/>
  <c r="D44"/>
  <c r="C44"/>
  <c r="B44"/>
  <c r="Q43"/>
  <c r="P43"/>
  <c r="O43"/>
  <c r="L43"/>
  <c r="K43"/>
  <c r="J43"/>
  <c r="I43"/>
  <c r="H43"/>
  <c r="G43"/>
  <c r="E43"/>
  <c r="D43"/>
  <c r="C43"/>
  <c r="B43"/>
  <c r="Q42"/>
  <c r="P42"/>
  <c r="O42"/>
  <c r="L42"/>
  <c r="K42"/>
  <c r="J42"/>
  <c r="I42"/>
  <c r="H42"/>
  <c r="G42"/>
  <c r="E42"/>
  <c r="D42"/>
  <c r="C42"/>
  <c r="B42"/>
  <c r="Q41"/>
  <c r="P41"/>
  <c r="O41"/>
  <c r="L41"/>
  <c r="K41"/>
  <c r="J41"/>
  <c r="I41"/>
  <c r="H41"/>
  <c r="G41"/>
  <c r="E41"/>
  <c r="D41"/>
  <c r="C41"/>
  <c r="B41"/>
  <c r="Q40"/>
  <c r="P40"/>
  <c r="O40"/>
  <c r="L40"/>
  <c r="K40"/>
  <c r="J40"/>
  <c r="I40"/>
  <c r="H40"/>
  <c r="G40"/>
  <c r="E40"/>
  <c r="D40"/>
  <c r="C40"/>
  <c r="B40"/>
  <c r="Q39"/>
  <c r="P39"/>
  <c r="O39"/>
  <c r="M39" s="1"/>
  <c r="L39"/>
  <c r="K39"/>
  <c r="J39"/>
  <c r="I39"/>
  <c r="H39"/>
  <c r="G39"/>
  <c r="E39"/>
  <c r="D39"/>
  <c r="C39"/>
  <c r="B39"/>
  <c r="Q38"/>
  <c r="P38"/>
  <c r="O38"/>
  <c r="L38"/>
  <c r="K38"/>
  <c r="J38"/>
  <c r="I38"/>
  <c r="H38"/>
  <c r="G38"/>
  <c r="E38"/>
  <c r="D38"/>
  <c r="B38"/>
  <c r="Q37"/>
  <c r="M37" s="1"/>
  <c r="P37"/>
  <c r="O37"/>
  <c r="L37"/>
  <c r="K37"/>
  <c r="J37"/>
  <c r="I37"/>
  <c r="H37"/>
  <c r="G37"/>
  <c r="E37"/>
  <c r="D37"/>
  <c r="C37"/>
  <c r="B37"/>
  <c r="Q36"/>
  <c r="P36"/>
  <c r="O36"/>
  <c r="L36"/>
  <c r="K36"/>
  <c r="J36"/>
  <c r="I36"/>
  <c r="H36"/>
  <c r="G36"/>
  <c r="E36"/>
  <c r="D36"/>
  <c r="C36"/>
  <c r="B36"/>
  <c r="Q35"/>
  <c r="P35"/>
  <c r="O35"/>
  <c r="L35"/>
  <c r="K35"/>
  <c r="J35"/>
  <c r="I35"/>
  <c r="H35"/>
  <c r="G35"/>
  <c r="E35"/>
  <c r="D35"/>
  <c r="C35"/>
  <c r="B35"/>
  <c r="Q34"/>
  <c r="M34" s="1"/>
  <c r="P34"/>
  <c r="O34"/>
  <c r="L34"/>
  <c r="K34"/>
  <c r="J34"/>
  <c r="I34"/>
  <c r="H34"/>
  <c r="G34"/>
  <c r="E34"/>
  <c r="D34"/>
  <c r="C34"/>
  <c r="B34"/>
  <c r="Q33"/>
  <c r="P33"/>
  <c r="O33"/>
  <c r="L33"/>
  <c r="K33"/>
  <c r="J33"/>
  <c r="I33"/>
  <c r="H33"/>
  <c r="G33"/>
  <c r="E33"/>
  <c r="D33"/>
  <c r="C33"/>
  <c r="B33"/>
  <c r="Q32"/>
  <c r="P32"/>
  <c r="O32"/>
  <c r="L32"/>
  <c r="K32"/>
  <c r="J32"/>
  <c r="I32"/>
  <c r="H32"/>
  <c r="G32"/>
  <c r="E32"/>
  <c r="D32"/>
  <c r="C32"/>
  <c r="B32"/>
  <c r="Q31"/>
  <c r="P31"/>
  <c r="O31"/>
  <c r="M31" s="1"/>
  <c r="L31"/>
  <c r="K31"/>
  <c r="J31"/>
  <c r="I31"/>
  <c r="H31"/>
  <c r="G31"/>
  <c r="E31"/>
  <c r="D31"/>
  <c r="C31"/>
  <c r="B31"/>
  <c r="Q30"/>
  <c r="P30"/>
  <c r="O30"/>
  <c r="L30"/>
  <c r="K30"/>
  <c r="J30"/>
  <c r="I30"/>
  <c r="H30"/>
  <c r="G30"/>
  <c r="E30"/>
  <c r="D30"/>
  <c r="C30"/>
  <c r="B30"/>
  <c r="Q29"/>
  <c r="M29" s="1"/>
  <c r="P29"/>
  <c r="O29"/>
  <c r="L29"/>
  <c r="K29"/>
  <c r="J29"/>
  <c r="I29"/>
  <c r="H29"/>
  <c r="G29"/>
  <c r="E29"/>
  <c r="D29"/>
  <c r="C29"/>
  <c r="B29"/>
  <c r="Q28"/>
  <c r="P28"/>
  <c r="O28"/>
  <c r="L28"/>
  <c r="K28"/>
  <c r="J28"/>
  <c r="I28"/>
  <c r="H28"/>
  <c r="G28"/>
  <c r="E28"/>
  <c r="D28"/>
  <c r="C28"/>
  <c r="B28"/>
  <c r="Q27"/>
  <c r="P27"/>
  <c r="O27"/>
  <c r="L27"/>
  <c r="K27"/>
  <c r="J27"/>
  <c r="I27"/>
  <c r="H27"/>
  <c r="G27"/>
  <c r="E27"/>
  <c r="D27"/>
  <c r="C27"/>
  <c r="B27"/>
  <c r="Q26"/>
  <c r="M26" s="1"/>
  <c r="P26"/>
  <c r="O26"/>
  <c r="L26"/>
  <c r="K26"/>
  <c r="J26"/>
  <c r="I26"/>
  <c r="H26"/>
  <c r="G26"/>
  <c r="E26"/>
  <c r="D26"/>
  <c r="C26"/>
  <c r="B26"/>
  <c r="Q25"/>
  <c r="P25"/>
  <c r="O25"/>
  <c r="L25"/>
  <c r="K25"/>
  <c r="J25"/>
  <c r="I25"/>
  <c r="H25"/>
  <c r="G25"/>
  <c r="E25"/>
  <c r="D25"/>
  <c r="C25"/>
  <c r="B25"/>
  <c r="Q24"/>
  <c r="P24"/>
  <c r="O24"/>
  <c r="L24"/>
  <c r="K24"/>
  <c r="J24"/>
  <c r="I24"/>
  <c r="H24"/>
  <c r="G24"/>
  <c r="E24"/>
  <c r="D24"/>
  <c r="C24"/>
  <c r="B24"/>
  <c r="Q23"/>
  <c r="P23"/>
  <c r="O23"/>
  <c r="M23" s="1"/>
  <c r="L23"/>
  <c r="K23"/>
  <c r="J23"/>
  <c r="I23"/>
  <c r="H23"/>
  <c r="G23"/>
  <c r="E23"/>
  <c r="D23"/>
  <c r="C23"/>
  <c r="B23"/>
  <c r="Q22"/>
  <c r="P22"/>
  <c r="O22"/>
  <c r="L22"/>
  <c r="K22"/>
  <c r="J22"/>
  <c r="I22"/>
  <c r="H22"/>
  <c r="G22"/>
  <c r="E22"/>
  <c r="D22"/>
  <c r="C22"/>
  <c r="B22"/>
  <c r="Q21"/>
  <c r="M21" s="1"/>
  <c r="P21"/>
  <c r="O21"/>
  <c r="L21"/>
  <c r="K21"/>
  <c r="J21"/>
  <c r="I21"/>
  <c r="H21"/>
  <c r="G21"/>
  <c r="E21"/>
  <c r="D21"/>
  <c r="C21"/>
  <c r="B21"/>
  <c r="Q20"/>
  <c r="P20"/>
  <c r="O20"/>
  <c r="L20"/>
  <c r="K20"/>
  <c r="J20"/>
  <c r="I20"/>
  <c r="H20"/>
  <c r="G20"/>
  <c r="E20"/>
  <c r="D20"/>
  <c r="C20"/>
  <c r="B20"/>
  <c r="Q19"/>
  <c r="M19" s="1"/>
  <c r="P19"/>
  <c r="O19"/>
  <c r="L19"/>
  <c r="K19"/>
  <c r="J19"/>
  <c r="I19"/>
  <c r="H19"/>
  <c r="G19"/>
  <c r="E19"/>
  <c r="D19"/>
  <c r="C19"/>
  <c r="B19"/>
  <c r="Q18"/>
  <c r="M18" s="1"/>
  <c r="P18"/>
  <c r="O18"/>
  <c r="L18"/>
  <c r="K18"/>
  <c r="J18"/>
  <c r="I18"/>
  <c r="H18"/>
  <c r="G18"/>
  <c r="E18"/>
  <c r="D18"/>
  <c r="C18"/>
  <c r="B18"/>
  <c r="Q17"/>
  <c r="P17"/>
  <c r="O17"/>
  <c r="L17"/>
  <c r="K17"/>
  <c r="J17"/>
  <c r="I17"/>
  <c r="H17"/>
  <c r="G17"/>
  <c r="E17"/>
  <c r="D17"/>
  <c r="C17"/>
  <c r="B17"/>
  <c r="Q16"/>
  <c r="P16"/>
  <c r="O16"/>
  <c r="L16"/>
  <c r="K16"/>
  <c r="J16"/>
  <c r="I16"/>
  <c r="H16"/>
  <c r="G16"/>
  <c r="E16"/>
  <c r="D16"/>
  <c r="C16"/>
  <c r="B16"/>
  <c r="Q15"/>
  <c r="P15"/>
  <c r="O15"/>
  <c r="M15" s="1"/>
  <c r="L15"/>
  <c r="K15"/>
  <c r="J15"/>
  <c r="I15"/>
  <c r="H15"/>
  <c r="G15"/>
  <c r="E15"/>
  <c r="D15"/>
  <c r="C15"/>
  <c r="B15"/>
  <c r="Q14"/>
  <c r="P14"/>
  <c r="O14"/>
  <c r="L14"/>
  <c r="K14"/>
  <c r="J14"/>
  <c r="I14"/>
  <c r="H14"/>
  <c r="G14"/>
  <c r="E14"/>
  <c r="D14"/>
  <c r="C14"/>
  <c r="B14"/>
  <c r="Q13"/>
  <c r="M13" s="1"/>
  <c r="P13"/>
  <c r="O13"/>
  <c r="L13"/>
  <c r="K13"/>
  <c r="J13"/>
  <c r="I13"/>
  <c r="H13"/>
  <c r="G13"/>
  <c r="E13"/>
  <c r="D13"/>
  <c r="C13"/>
  <c r="B13"/>
  <c r="Q12"/>
  <c r="P12"/>
  <c r="O12"/>
  <c r="L12"/>
  <c r="K12"/>
  <c r="J12"/>
  <c r="I12"/>
  <c r="H12"/>
  <c r="G12"/>
  <c r="E12"/>
  <c r="D12"/>
  <c r="C12"/>
  <c r="B12"/>
  <c r="Q11"/>
  <c r="P11"/>
  <c r="O11"/>
  <c r="L11"/>
  <c r="K11"/>
  <c r="J11"/>
  <c r="I11"/>
  <c r="H11"/>
  <c r="G11"/>
  <c r="E11"/>
  <c r="D11"/>
  <c r="C11"/>
  <c r="B11"/>
  <c r="Q10"/>
  <c r="M10" s="1"/>
  <c r="P10"/>
  <c r="O10"/>
  <c r="L10"/>
  <c r="K10"/>
  <c r="J10"/>
  <c r="I10"/>
  <c r="H10"/>
  <c r="G10"/>
  <c r="E10"/>
  <c r="D10"/>
  <c r="C10"/>
  <c r="B10"/>
  <c r="Q9"/>
  <c r="P9"/>
  <c r="O9"/>
  <c r="L9"/>
  <c r="K9"/>
  <c r="J9"/>
  <c r="I9"/>
  <c r="H9"/>
  <c r="G9"/>
  <c r="E9"/>
  <c r="D9"/>
  <c r="C9"/>
  <c r="B9"/>
  <c r="Q8"/>
  <c r="P8"/>
  <c r="O8"/>
  <c r="L8"/>
  <c r="K8"/>
  <c r="J8"/>
  <c r="I8"/>
  <c r="H8"/>
  <c r="G8"/>
  <c r="E8"/>
  <c r="D8"/>
  <c r="C8"/>
  <c r="B8"/>
  <c r="Q7"/>
  <c r="P7"/>
  <c r="O7"/>
  <c r="M7" s="1"/>
  <c r="L7"/>
  <c r="K7"/>
  <c r="J7"/>
  <c r="I7"/>
  <c r="H7"/>
  <c r="G7"/>
  <c r="E7"/>
  <c r="D7"/>
  <c r="C7"/>
  <c r="B7"/>
  <c r="Q6"/>
  <c r="P6"/>
  <c r="O6"/>
  <c r="L6"/>
  <c r="K6"/>
  <c r="J6"/>
  <c r="I6"/>
  <c r="H6"/>
  <c r="G6"/>
  <c r="E6"/>
  <c r="D6"/>
  <c r="C6"/>
  <c r="B6"/>
  <c r="Q5"/>
  <c r="M5" s="1"/>
  <c r="P5"/>
  <c r="O5"/>
  <c r="L5"/>
  <c r="K5"/>
  <c r="J5"/>
  <c r="I5"/>
  <c r="H5"/>
  <c r="G5"/>
  <c r="E5"/>
  <c r="D5"/>
  <c r="C5"/>
  <c r="B5"/>
  <c r="I45" i="10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Q45"/>
  <c r="M45" s="1"/>
  <c r="O45"/>
  <c r="K45"/>
  <c r="G45"/>
  <c r="E45"/>
  <c r="D45"/>
  <c r="C45"/>
  <c r="B45"/>
  <c r="Q44"/>
  <c r="M44" s="1"/>
  <c r="O44"/>
  <c r="K44"/>
  <c r="G44"/>
  <c r="E44"/>
  <c r="D44"/>
  <c r="C44"/>
  <c r="B44"/>
  <c r="Q43"/>
  <c r="O43"/>
  <c r="M43" s="1"/>
  <c r="K43"/>
  <c r="G43"/>
  <c r="E43"/>
  <c r="D43"/>
  <c r="C43"/>
  <c r="B43"/>
  <c r="Q42"/>
  <c r="O42"/>
  <c r="K42"/>
  <c r="G42"/>
  <c r="E42"/>
  <c r="D42"/>
  <c r="C42"/>
  <c r="B42"/>
  <c r="Q41"/>
  <c r="M41" s="1"/>
  <c r="O41"/>
  <c r="K41"/>
  <c r="G41"/>
  <c r="E41"/>
  <c r="D41"/>
  <c r="C41"/>
  <c r="B41"/>
  <c r="Q40"/>
  <c r="O40"/>
  <c r="K40"/>
  <c r="G40"/>
  <c r="E40"/>
  <c r="D40"/>
  <c r="C40"/>
  <c r="B40"/>
  <c r="Q39"/>
  <c r="M39" s="1"/>
  <c r="O39"/>
  <c r="K39"/>
  <c r="G39"/>
  <c r="E39"/>
  <c r="D39"/>
  <c r="C39"/>
  <c r="B39"/>
  <c r="Q38"/>
  <c r="M38" s="1"/>
  <c r="O38"/>
  <c r="K38"/>
  <c r="G38"/>
  <c r="E38"/>
  <c r="D38"/>
  <c r="C38"/>
  <c r="B38"/>
  <c r="Q37"/>
  <c r="M37" s="1"/>
  <c r="O37"/>
  <c r="K37"/>
  <c r="G37"/>
  <c r="E37"/>
  <c r="D37"/>
  <c r="C37"/>
  <c r="B37"/>
  <c r="Q36"/>
  <c r="O36"/>
  <c r="K36"/>
  <c r="G36"/>
  <c r="E36"/>
  <c r="D36"/>
  <c r="C36"/>
  <c r="B36"/>
  <c r="Q35"/>
  <c r="O35"/>
  <c r="M35" s="1"/>
  <c r="K35"/>
  <c r="G35"/>
  <c r="E35"/>
  <c r="D35"/>
  <c r="C35"/>
  <c r="B35"/>
  <c r="Q34"/>
  <c r="O34"/>
  <c r="M34" s="1"/>
  <c r="K34"/>
  <c r="G34"/>
  <c r="E34"/>
  <c r="D34"/>
  <c r="C34"/>
  <c r="B34"/>
  <c r="Q33"/>
  <c r="O33"/>
  <c r="K33"/>
  <c r="G33"/>
  <c r="E33"/>
  <c r="D33"/>
  <c r="C33"/>
  <c r="B33"/>
  <c r="Q32"/>
  <c r="O32"/>
  <c r="K32"/>
  <c r="G32"/>
  <c r="E32"/>
  <c r="D32"/>
  <c r="C32"/>
  <c r="B32"/>
  <c r="Q31"/>
  <c r="O31"/>
  <c r="K31"/>
  <c r="G31"/>
  <c r="E31"/>
  <c r="D31"/>
  <c r="C31"/>
  <c r="B31"/>
  <c r="Q30"/>
  <c r="M30" s="1"/>
  <c r="O30"/>
  <c r="K30"/>
  <c r="G30"/>
  <c r="E30"/>
  <c r="D30"/>
  <c r="C30"/>
  <c r="B30"/>
  <c r="Q29"/>
  <c r="O29"/>
  <c r="K29"/>
  <c r="G29"/>
  <c r="E29"/>
  <c r="D29"/>
  <c r="C29"/>
  <c r="B29"/>
  <c r="Q28"/>
  <c r="O28"/>
  <c r="M28" s="1"/>
  <c r="K28"/>
  <c r="G28"/>
  <c r="E28"/>
  <c r="D28"/>
  <c r="C28"/>
  <c r="B28"/>
  <c r="Q27"/>
  <c r="O27"/>
  <c r="M27" s="1"/>
  <c r="K27"/>
  <c r="G27"/>
  <c r="E27"/>
  <c r="D27"/>
  <c r="C27"/>
  <c r="B27"/>
  <c r="Q26"/>
  <c r="O26"/>
  <c r="M26" s="1"/>
  <c r="K26"/>
  <c r="G26"/>
  <c r="E26"/>
  <c r="D26"/>
  <c r="C26"/>
  <c r="B26"/>
  <c r="Q25"/>
  <c r="O25"/>
  <c r="K25"/>
  <c r="G25"/>
  <c r="E25"/>
  <c r="D25"/>
  <c r="C25"/>
  <c r="B25"/>
  <c r="Q24"/>
  <c r="M24" s="1"/>
  <c r="O24"/>
  <c r="K24"/>
  <c r="G24"/>
  <c r="E24"/>
  <c r="D24"/>
  <c r="C24"/>
  <c r="B24"/>
  <c r="Q23"/>
  <c r="O23"/>
  <c r="K23"/>
  <c r="G23"/>
  <c r="E23"/>
  <c r="D23"/>
  <c r="C23"/>
  <c r="B23"/>
  <c r="Q22"/>
  <c r="O22"/>
  <c r="K22"/>
  <c r="G22"/>
  <c r="E22"/>
  <c r="D22"/>
  <c r="C22"/>
  <c r="B22"/>
  <c r="Q21"/>
  <c r="O21"/>
  <c r="M21"/>
  <c r="K21"/>
  <c r="G21"/>
  <c r="E21"/>
  <c r="D21"/>
  <c r="C21"/>
  <c r="B21"/>
  <c r="Q20"/>
  <c r="O20"/>
  <c r="M20"/>
  <c r="K20"/>
  <c r="G20"/>
  <c r="E20"/>
  <c r="D20"/>
  <c r="C20"/>
  <c r="B20"/>
  <c r="Q19"/>
  <c r="M19" s="1"/>
  <c r="O19"/>
  <c r="K19"/>
  <c r="G19"/>
  <c r="E19"/>
  <c r="D19"/>
  <c r="C19"/>
  <c r="B19"/>
  <c r="Q18"/>
  <c r="O18"/>
  <c r="K18"/>
  <c r="G18"/>
  <c r="E18"/>
  <c r="D18"/>
  <c r="C18"/>
  <c r="B18"/>
  <c r="Q17"/>
  <c r="M17" s="1"/>
  <c r="O17"/>
  <c r="K17"/>
  <c r="G17"/>
  <c r="E17"/>
  <c r="D17"/>
  <c r="C17"/>
  <c r="B17"/>
  <c r="Q16"/>
  <c r="M16" s="1"/>
  <c r="O16"/>
  <c r="K16"/>
  <c r="G16"/>
  <c r="E16"/>
  <c r="D16"/>
  <c r="C16"/>
  <c r="B16"/>
  <c r="Q15"/>
  <c r="M15" s="1"/>
  <c r="O15"/>
  <c r="K15"/>
  <c r="G15"/>
  <c r="E15"/>
  <c r="D15"/>
  <c r="C15"/>
  <c r="B15"/>
  <c r="Q14"/>
  <c r="O14"/>
  <c r="M14" s="1"/>
  <c r="K14"/>
  <c r="G14"/>
  <c r="E14"/>
  <c r="D14"/>
  <c r="C14"/>
  <c r="B14"/>
  <c r="Q13"/>
  <c r="O13"/>
  <c r="M13"/>
  <c r="K13"/>
  <c r="G13"/>
  <c r="E13"/>
  <c r="D13"/>
  <c r="C13"/>
  <c r="B13"/>
  <c r="Q12"/>
  <c r="M12" s="1"/>
  <c r="O12"/>
  <c r="K12"/>
  <c r="G12"/>
  <c r="E12"/>
  <c r="D12"/>
  <c r="C12"/>
  <c r="B12"/>
  <c r="Q11"/>
  <c r="O11"/>
  <c r="K11"/>
  <c r="G11"/>
  <c r="E11"/>
  <c r="D11"/>
  <c r="C11"/>
  <c r="B11"/>
  <c r="Q10"/>
  <c r="M10" s="1"/>
  <c r="O10"/>
  <c r="K10"/>
  <c r="G10"/>
  <c r="E10"/>
  <c r="D10"/>
  <c r="C10"/>
  <c r="B10"/>
  <c r="Q9"/>
  <c r="M9" s="1"/>
  <c r="O9"/>
  <c r="K9"/>
  <c r="G9"/>
  <c r="E9"/>
  <c r="D9"/>
  <c r="C9"/>
  <c r="B9"/>
  <c r="Q8"/>
  <c r="M8" s="1"/>
  <c r="O8"/>
  <c r="K8"/>
  <c r="G8"/>
  <c r="E8"/>
  <c r="D8"/>
  <c r="C8"/>
  <c r="B8"/>
  <c r="Q7"/>
  <c r="O7"/>
  <c r="K7"/>
  <c r="G7"/>
  <c r="E7"/>
  <c r="D7"/>
  <c r="C7"/>
  <c r="B7"/>
  <c r="Q6"/>
  <c r="M6" s="1"/>
  <c r="O6"/>
  <c r="K6"/>
  <c r="G6"/>
  <c r="E6"/>
  <c r="D6"/>
  <c r="C6"/>
  <c r="B6"/>
  <c r="M51" i="7"/>
  <c r="Q5" i="10"/>
  <c r="M5" s="1"/>
  <c r="O5"/>
  <c r="K5"/>
  <c r="G5"/>
  <c r="E5"/>
  <c r="D5"/>
  <c r="C5"/>
  <c r="B5"/>
  <c r="Q54" i="9"/>
  <c r="I54"/>
  <c r="H54"/>
  <c r="G54"/>
  <c r="E54"/>
  <c r="D54"/>
  <c r="C54"/>
  <c r="B54"/>
  <c r="Q53"/>
  <c r="O53"/>
  <c r="K53"/>
  <c r="I53"/>
  <c r="H53"/>
  <c r="G53"/>
  <c r="E53"/>
  <c r="D53"/>
  <c r="C53"/>
  <c r="B53"/>
  <c r="Q52"/>
  <c r="O52"/>
  <c r="I52"/>
  <c r="H52"/>
  <c r="G52"/>
  <c r="E52"/>
  <c r="D52"/>
  <c r="C52"/>
  <c r="B52"/>
  <c r="Q51"/>
  <c r="O51"/>
  <c r="K51"/>
  <c r="I51"/>
  <c r="H51"/>
  <c r="G51"/>
  <c r="E51"/>
  <c r="D51"/>
  <c r="C51"/>
  <c r="B51"/>
  <c r="Q50"/>
  <c r="O50"/>
  <c r="K50"/>
  <c r="I50"/>
  <c r="H50"/>
  <c r="G50"/>
  <c r="E50"/>
  <c r="D50"/>
  <c r="C50"/>
  <c r="B50"/>
  <c r="Q49"/>
  <c r="O49"/>
  <c r="K49"/>
  <c r="I49"/>
  <c r="H49"/>
  <c r="G49"/>
  <c r="E49"/>
  <c r="D49"/>
  <c r="C49"/>
  <c r="B49"/>
  <c r="Q48"/>
  <c r="O48"/>
  <c r="K48"/>
  <c r="I48"/>
  <c r="H48"/>
  <c r="G48"/>
  <c r="E48"/>
  <c r="D48"/>
  <c r="C48"/>
  <c r="B48"/>
  <c r="Q47"/>
  <c r="O47"/>
  <c r="K47"/>
  <c r="I47"/>
  <c r="H47"/>
  <c r="G47"/>
  <c r="E47"/>
  <c r="D47"/>
  <c r="C47"/>
  <c r="B47"/>
  <c r="Q46"/>
  <c r="O46"/>
  <c r="K46"/>
  <c r="I46"/>
  <c r="H46"/>
  <c r="G46"/>
  <c r="E46"/>
  <c r="D46"/>
  <c r="C46"/>
  <c r="B46"/>
  <c r="Q45"/>
  <c r="O45"/>
  <c r="K45"/>
  <c r="I45"/>
  <c r="H45"/>
  <c r="G45"/>
  <c r="E45"/>
  <c r="D45"/>
  <c r="C45"/>
  <c r="B45"/>
  <c r="Q44"/>
  <c r="O44"/>
  <c r="K44"/>
  <c r="I44"/>
  <c r="H44"/>
  <c r="G44"/>
  <c r="E44"/>
  <c r="D44"/>
  <c r="C44"/>
  <c r="B44"/>
  <c r="Q43"/>
  <c r="O43"/>
  <c r="K43"/>
  <c r="I43"/>
  <c r="H43"/>
  <c r="G43"/>
  <c r="E43"/>
  <c r="D43"/>
  <c r="C43"/>
  <c r="B43"/>
  <c r="Q42"/>
  <c r="O42"/>
  <c r="K42"/>
  <c r="I42"/>
  <c r="H42"/>
  <c r="G42"/>
  <c r="E42"/>
  <c r="D42"/>
  <c r="C42"/>
  <c r="B42"/>
  <c r="Q41"/>
  <c r="O41"/>
  <c r="K41"/>
  <c r="I41"/>
  <c r="H41"/>
  <c r="G41"/>
  <c r="E41"/>
  <c r="D41"/>
  <c r="C41"/>
  <c r="B41"/>
  <c r="Q40"/>
  <c r="O40"/>
  <c r="K40"/>
  <c r="I40"/>
  <c r="H40"/>
  <c r="G40"/>
  <c r="E40"/>
  <c r="D40"/>
  <c r="C40"/>
  <c r="B40"/>
  <c r="Q39"/>
  <c r="O39"/>
  <c r="K39"/>
  <c r="I39"/>
  <c r="H39"/>
  <c r="G39"/>
  <c r="E39"/>
  <c r="D39"/>
  <c r="C39"/>
  <c r="B39"/>
  <c r="Q38"/>
  <c r="O38"/>
  <c r="K38"/>
  <c r="I38"/>
  <c r="H38"/>
  <c r="G38"/>
  <c r="E38"/>
  <c r="D38"/>
  <c r="C38"/>
  <c r="B38"/>
  <c r="Q37"/>
  <c r="O37"/>
  <c r="K37"/>
  <c r="I37"/>
  <c r="H37"/>
  <c r="G37"/>
  <c r="E37"/>
  <c r="D37"/>
  <c r="C37"/>
  <c r="B37"/>
  <c r="Q36"/>
  <c r="O36"/>
  <c r="K36"/>
  <c r="I36"/>
  <c r="H36"/>
  <c r="G36"/>
  <c r="E36"/>
  <c r="D36"/>
  <c r="C36"/>
  <c r="B36"/>
  <c r="Q35"/>
  <c r="O35"/>
  <c r="K35"/>
  <c r="I35"/>
  <c r="H35"/>
  <c r="G35"/>
  <c r="E35"/>
  <c r="D35"/>
  <c r="C35"/>
  <c r="B35"/>
  <c r="Q34"/>
  <c r="O34"/>
  <c r="K34"/>
  <c r="I34"/>
  <c r="H34"/>
  <c r="G34"/>
  <c r="E34"/>
  <c r="D34"/>
  <c r="C34"/>
  <c r="B34"/>
  <c r="Q33"/>
  <c r="O33"/>
  <c r="K33"/>
  <c r="I33"/>
  <c r="H33"/>
  <c r="G33"/>
  <c r="E33"/>
  <c r="D33"/>
  <c r="C33"/>
  <c r="B33"/>
  <c r="Q32"/>
  <c r="O32"/>
  <c r="K32"/>
  <c r="I32"/>
  <c r="H32"/>
  <c r="G32"/>
  <c r="E32"/>
  <c r="D32"/>
  <c r="C32"/>
  <c r="B32"/>
  <c r="Q31"/>
  <c r="O31"/>
  <c r="K31"/>
  <c r="I31"/>
  <c r="H31"/>
  <c r="G31"/>
  <c r="E31"/>
  <c r="D31"/>
  <c r="C31"/>
  <c r="B31"/>
  <c r="Q30"/>
  <c r="O30"/>
  <c r="K30"/>
  <c r="I30"/>
  <c r="H30"/>
  <c r="G30"/>
  <c r="E30"/>
  <c r="D30"/>
  <c r="C30"/>
  <c r="B30"/>
  <c r="Q29"/>
  <c r="O29"/>
  <c r="K29"/>
  <c r="I29"/>
  <c r="H29"/>
  <c r="G29"/>
  <c r="E29"/>
  <c r="D29"/>
  <c r="C29"/>
  <c r="B29"/>
  <c r="Q28"/>
  <c r="O28"/>
  <c r="K28"/>
  <c r="I28"/>
  <c r="H28"/>
  <c r="G28"/>
  <c r="E28"/>
  <c r="D28"/>
  <c r="C28"/>
  <c r="B28"/>
  <c r="Q27"/>
  <c r="O27"/>
  <c r="K27"/>
  <c r="I27"/>
  <c r="H27"/>
  <c r="G27"/>
  <c r="E27"/>
  <c r="D27"/>
  <c r="C27"/>
  <c r="B27"/>
  <c r="Q26"/>
  <c r="O26"/>
  <c r="K26"/>
  <c r="I26"/>
  <c r="H26"/>
  <c r="G26"/>
  <c r="E26"/>
  <c r="D26"/>
  <c r="C26"/>
  <c r="B26"/>
  <c r="Q25"/>
  <c r="O25"/>
  <c r="K25"/>
  <c r="I25"/>
  <c r="H25"/>
  <c r="G25"/>
  <c r="E25"/>
  <c r="D25"/>
  <c r="C25"/>
  <c r="B25"/>
  <c r="Q24"/>
  <c r="O24"/>
  <c r="K24"/>
  <c r="I24"/>
  <c r="H24"/>
  <c r="G24"/>
  <c r="E24"/>
  <c r="D24"/>
  <c r="C24"/>
  <c r="B24"/>
  <c r="Q23"/>
  <c r="O23"/>
  <c r="K23"/>
  <c r="I23"/>
  <c r="H23"/>
  <c r="G23"/>
  <c r="E23"/>
  <c r="D23"/>
  <c r="C23"/>
  <c r="B23"/>
  <c r="Q22"/>
  <c r="O22"/>
  <c r="K22"/>
  <c r="I22"/>
  <c r="H22"/>
  <c r="G22"/>
  <c r="E22"/>
  <c r="D22"/>
  <c r="C22"/>
  <c r="B22"/>
  <c r="Q21"/>
  <c r="O21"/>
  <c r="K21"/>
  <c r="I21"/>
  <c r="H21"/>
  <c r="G21"/>
  <c r="E21"/>
  <c r="D21"/>
  <c r="C21"/>
  <c r="B21"/>
  <c r="Q20"/>
  <c r="O20"/>
  <c r="K20"/>
  <c r="I20"/>
  <c r="H20"/>
  <c r="G20"/>
  <c r="E20"/>
  <c r="D20"/>
  <c r="C20"/>
  <c r="B20"/>
  <c r="Q19"/>
  <c r="O19"/>
  <c r="K19"/>
  <c r="I19"/>
  <c r="H19"/>
  <c r="G19"/>
  <c r="E19"/>
  <c r="D19"/>
  <c r="C19"/>
  <c r="B19"/>
  <c r="Q18"/>
  <c r="O18"/>
  <c r="K18"/>
  <c r="I18"/>
  <c r="H18"/>
  <c r="G18"/>
  <c r="E18"/>
  <c r="D18"/>
  <c r="C18"/>
  <c r="B18"/>
  <c r="Q17"/>
  <c r="O17"/>
  <c r="K17"/>
  <c r="I17"/>
  <c r="H17"/>
  <c r="G17"/>
  <c r="E17"/>
  <c r="D17"/>
  <c r="C17"/>
  <c r="B17"/>
  <c r="Q16"/>
  <c r="O16"/>
  <c r="K16"/>
  <c r="I16"/>
  <c r="H16"/>
  <c r="G16"/>
  <c r="E16"/>
  <c r="D16"/>
  <c r="C16"/>
  <c r="B16"/>
  <c r="Q15"/>
  <c r="O15"/>
  <c r="K15"/>
  <c r="I15"/>
  <c r="H15"/>
  <c r="G15"/>
  <c r="E15"/>
  <c r="D15"/>
  <c r="C15"/>
  <c r="B15"/>
  <c r="Q14"/>
  <c r="O14"/>
  <c r="K14"/>
  <c r="I14"/>
  <c r="H14"/>
  <c r="G14"/>
  <c r="E14"/>
  <c r="D14"/>
  <c r="C14"/>
  <c r="B14"/>
  <c r="Q12"/>
  <c r="O12"/>
  <c r="K12"/>
  <c r="I12"/>
  <c r="H12"/>
  <c r="G12"/>
  <c r="E12"/>
  <c r="D12"/>
  <c r="C12"/>
  <c r="B12"/>
  <c r="Q13"/>
  <c r="O13"/>
  <c r="K13"/>
  <c r="I13"/>
  <c r="H13"/>
  <c r="G13"/>
  <c r="E13"/>
  <c r="D13"/>
  <c r="C13"/>
  <c r="B13"/>
  <c r="Q11"/>
  <c r="O11"/>
  <c r="K11"/>
  <c r="I11"/>
  <c r="H11"/>
  <c r="G11"/>
  <c r="E11"/>
  <c r="D11"/>
  <c r="C11"/>
  <c r="B11"/>
  <c r="Q10"/>
  <c r="O10"/>
  <c r="K10"/>
  <c r="I10"/>
  <c r="H10"/>
  <c r="G10"/>
  <c r="E10"/>
  <c r="D10"/>
  <c r="C10"/>
  <c r="B10"/>
  <c r="Q9"/>
  <c r="O9"/>
  <c r="K9"/>
  <c r="I9"/>
  <c r="H9"/>
  <c r="G9"/>
  <c r="E9"/>
  <c r="D9"/>
  <c r="C9"/>
  <c r="B9"/>
  <c r="Q8"/>
  <c r="O8"/>
  <c r="K8"/>
  <c r="I8"/>
  <c r="H8"/>
  <c r="G8"/>
  <c r="E8"/>
  <c r="D8"/>
  <c r="C8"/>
  <c r="B8"/>
  <c r="Q7"/>
  <c r="O7"/>
  <c r="K7"/>
  <c r="I7"/>
  <c r="H7"/>
  <c r="G7"/>
  <c r="E7"/>
  <c r="D7"/>
  <c r="C7"/>
  <c r="B7"/>
  <c r="Q6"/>
  <c r="O6"/>
  <c r="K6"/>
  <c r="I6"/>
  <c r="H6"/>
  <c r="G6"/>
  <c r="E6"/>
  <c r="D6"/>
  <c r="C6"/>
  <c r="B6"/>
  <c r="O5"/>
  <c r="K5"/>
  <c r="I5"/>
  <c r="Q5"/>
  <c r="H5"/>
  <c r="G5"/>
  <c r="E5"/>
  <c r="D5"/>
  <c r="C5"/>
  <c r="B5"/>
  <c r="O87" i="8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3" i="4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5" i="8"/>
  <c r="J5"/>
  <c r="J6"/>
  <c r="J7"/>
  <c r="K84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87"/>
  <c r="M87" s="1"/>
  <c r="I86"/>
  <c r="M86" s="1"/>
  <c r="I85"/>
  <c r="M85" s="1"/>
  <c r="I84"/>
  <c r="I83"/>
  <c r="M83" s="1"/>
  <c r="I82"/>
  <c r="I81"/>
  <c r="I80"/>
  <c r="I79"/>
  <c r="I78"/>
  <c r="I76"/>
  <c r="I75"/>
  <c r="I74"/>
  <c r="I73"/>
  <c r="M73" s="1"/>
  <c r="I72"/>
  <c r="I71"/>
  <c r="I70"/>
  <c r="I69"/>
  <c r="I68"/>
  <c r="I77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Q87"/>
  <c r="P87"/>
  <c r="L87"/>
  <c r="J87"/>
  <c r="H87"/>
  <c r="G87"/>
  <c r="E87"/>
  <c r="D87"/>
  <c r="C87"/>
  <c r="B87"/>
  <c r="Q86"/>
  <c r="P86"/>
  <c r="L86"/>
  <c r="J86"/>
  <c r="H86"/>
  <c r="G86"/>
  <c r="E86"/>
  <c r="D86"/>
  <c r="C86"/>
  <c r="B86"/>
  <c r="Q85"/>
  <c r="P85"/>
  <c r="L85"/>
  <c r="J85"/>
  <c r="H85"/>
  <c r="G85"/>
  <c r="E85"/>
  <c r="D85"/>
  <c r="C85"/>
  <c r="B85"/>
  <c r="Q84"/>
  <c r="P84"/>
  <c r="L84"/>
  <c r="J84"/>
  <c r="H84"/>
  <c r="G84"/>
  <c r="E84"/>
  <c r="D84"/>
  <c r="C84"/>
  <c r="B84"/>
  <c r="Q83"/>
  <c r="P83"/>
  <c r="L83"/>
  <c r="J83"/>
  <c r="H83"/>
  <c r="G83"/>
  <c r="E83"/>
  <c r="D83"/>
  <c r="C83"/>
  <c r="B83"/>
  <c r="Q82"/>
  <c r="P82"/>
  <c r="L82"/>
  <c r="J82"/>
  <c r="H82"/>
  <c r="G82"/>
  <c r="E82"/>
  <c r="D82"/>
  <c r="C82"/>
  <c r="B82"/>
  <c r="Q81"/>
  <c r="P81"/>
  <c r="L81"/>
  <c r="J81"/>
  <c r="H81"/>
  <c r="G81"/>
  <c r="E81"/>
  <c r="D81"/>
  <c r="C81"/>
  <c r="B81"/>
  <c r="Q80"/>
  <c r="P80"/>
  <c r="L80"/>
  <c r="J80"/>
  <c r="H80"/>
  <c r="G80"/>
  <c r="E80"/>
  <c r="D80"/>
  <c r="C80"/>
  <c r="B80"/>
  <c r="Q79"/>
  <c r="P79"/>
  <c r="L79"/>
  <c r="J79"/>
  <c r="H79"/>
  <c r="G79"/>
  <c r="E79"/>
  <c r="D79"/>
  <c r="C79"/>
  <c r="B79"/>
  <c r="Q78"/>
  <c r="P78"/>
  <c r="L78"/>
  <c r="J78"/>
  <c r="H78"/>
  <c r="G78"/>
  <c r="E78"/>
  <c r="D78"/>
  <c r="C78"/>
  <c r="B78"/>
  <c r="Q77"/>
  <c r="P77"/>
  <c r="L77"/>
  <c r="J77"/>
  <c r="H77"/>
  <c r="G77"/>
  <c r="E77"/>
  <c r="D77"/>
  <c r="C77"/>
  <c r="B77"/>
  <c r="Q76"/>
  <c r="P76"/>
  <c r="L76"/>
  <c r="J76"/>
  <c r="H76"/>
  <c r="G76"/>
  <c r="E76"/>
  <c r="D76"/>
  <c r="C76"/>
  <c r="B76"/>
  <c r="Q75"/>
  <c r="P75"/>
  <c r="L75"/>
  <c r="J75"/>
  <c r="H75"/>
  <c r="G75"/>
  <c r="E75"/>
  <c r="D75"/>
  <c r="C75"/>
  <c r="B75"/>
  <c r="Q74"/>
  <c r="P74"/>
  <c r="L74"/>
  <c r="J74"/>
  <c r="H74"/>
  <c r="G74"/>
  <c r="E74"/>
  <c r="D74"/>
  <c r="C74"/>
  <c r="B74"/>
  <c r="Q73"/>
  <c r="P73"/>
  <c r="L73"/>
  <c r="J73"/>
  <c r="H73"/>
  <c r="G73"/>
  <c r="E73"/>
  <c r="D73"/>
  <c r="C73"/>
  <c r="B73"/>
  <c r="Q72"/>
  <c r="P72"/>
  <c r="L72"/>
  <c r="J72"/>
  <c r="H72"/>
  <c r="G72"/>
  <c r="E72"/>
  <c r="D72"/>
  <c r="C72"/>
  <c r="B72"/>
  <c r="Q71"/>
  <c r="P71"/>
  <c r="L71"/>
  <c r="J71"/>
  <c r="H71"/>
  <c r="G71"/>
  <c r="E71"/>
  <c r="D71"/>
  <c r="C71"/>
  <c r="B71"/>
  <c r="Q70"/>
  <c r="P70"/>
  <c r="L70"/>
  <c r="J70"/>
  <c r="H70"/>
  <c r="G70"/>
  <c r="E70"/>
  <c r="D70"/>
  <c r="C70"/>
  <c r="B70"/>
  <c r="Q69"/>
  <c r="P69"/>
  <c r="L69"/>
  <c r="J69"/>
  <c r="H69"/>
  <c r="G69"/>
  <c r="E69"/>
  <c r="D69"/>
  <c r="C69"/>
  <c r="B69"/>
  <c r="Q68"/>
  <c r="P68"/>
  <c r="L68"/>
  <c r="J68"/>
  <c r="H68"/>
  <c r="G68"/>
  <c r="E68"/>
  <c r="D68"/>
  <c r="C68"/>
  <c r="B68"/>
  <c r="Q67"/>
  <c r="P67"/>
  <c r="L67"/>
  <c r="J67"/>
  <c r="H67"/>
  <c r="G67"/>
  <c r="E67"/>
  <c r="D67"/>
  <c r="C67"/>
  <c r="B67"/>
  <c r="Q66"/>
  <c r="P66"/>
  <c r="L66"/>
  <c r="J66"/>
  <c r="H66"/>
  <c r="G66"/>
  <c r="E66"/>
  <c r="D66"/>
  <c r="C66"/>
  <c r="B66"/>
  <c r="Q65"/>
  <c r="P65"/>
  <c r="L65"/>
  <c r="J65"/>
  <c r="H65"/>
  <c r="G65"/>
  <c r="E65"/>
  <c r="D65"/>
  <c r="C65"/>
  <c r="B65"/>
  <c r="Q64"/>
  <c r="P64"/>
  <c r="L64"/>
  <c r="J64"/>
  <c r="H64"/>
  <c r="G64"/>
  <c r="E64"/>
  <c r="D64"/>
  <c r="C64"/>
  <c r="B64"/>
  <c r="Q63"/>
  <c r="P63"/>
  <c r="L63"/>
  <c r="J63"/>
  <c r="H63"/>
  <c r="G63"/>
  <c r="E63"/>
  <c r="D63"/>
  <c r="C63"/>
  <c r="B63"/>
  <c r="Q62"/>
  <c r="P62"/>
  <c r="L62"/>
  <c r="J62"/>
  <c r="H62"/>
  <c r="G62"/>
  <c r="E62"/>
  <c r="D62"/>
  <c r="C62"/>
  <c r="B62"/>
  <c r="Q61"/>
  <c r="P61"/>
  <c r="L61"/>
  <c r="J61"/>
  <c r="H61"/>
  <c r="G61"/>
  <c r="E61"/>
  <c r="D61"/>
  <c r="C61"/>
  <c r="B61"/>
  <c r="Q60"/>
  <c r="P60"/>
  <c r="L60"/>
  <c r="J60"/>
  <c r="H60"/>
  <c r="G60"/>
  <c r="E60"/>
  <c r="D60"/>
  <c r="C60"/>
  <c r="B60"/>
  <c r="Q59"/>
  <c r="P59"/>
  <c r="L59"/>
  <c r="J59"/>
  <c r="H59"/>
  <c r="G59"/>
  <c r="E59"/>
  <c r="D59"/>
  <c r="C59"/>
  <c r="B59"/>
  <c r="Q58"/>
  <c r="P58"/>
  <c r="L58"/>
  <c r="J58"/>
  <c r="H58"/>
  <c r="G58"/>
  <c r="E58"/>
  <c r="D58"/>
  <c r="C58"/>
  <c r="B58"/>
  <c r="Q57"/>
  <c r="P57"/>
  <c r="L57"/>
  <c r="J57"/>
  <c r="H57"/>
  <c r="G57"/>
  <c r="E57"/>
  <c r="D57"/>
  <c r="C57"/>
  <c r="B57"/>
  <c r="Q56"/>
  <c r="P56"/>
  <c r="L56"/>
  <c r="J56"/>
  <c r="H56"/>
  <c r="G56"/>
  <c r="E56"/>
  <c r="D56"/>
  <c r="C56"/>
  <c r="B56"/>
  <c r="Q55"/>
  <c r="P55"/>
  <c r="L55"/>
  <c r="J55"/>
  <c r="H55"/>
  <c r="G55"/>
  <c r="E55"/>
  <c r="D55"/>
  <c r="C55"/>
  <c r="B55"/>
  <c r="Q54"/>
  <c r="P54"/>
  <c r="L54"/>
  <c r="J54"/>
  <c r="H54"/>
  <c r="G54"/>
  <c r="E54"/>
  <c r="D54"/>
  <c r="C54"/>
  <c r="B54"/>
  <c r="Q53"/>
  <c r="P53"/>
  <c r="L53"/>
  <c r="J53"/>
  <c r="H53"/>
  <c r="G53"/>
  <c r="E53"/>
  <c r="D53"/>
  <c r="C53"/>
  <c r="B53"/>
  <c r="Q52"/>
  <c r="P52"/>
  <c r="L52"/>
  <c r="J52"/>
  <c r="H52"/>
  <c r="G52"/>
  <c r="E52"/>
  <c r="D52"/>
  <c r="C52"/>
  <c r="B52"/>
  <c r="Q51"/>
  <c r="P51"/>
  <c r="L51"/>
  <c r="J51"/>
  <c r="H51"/>
  <c r="G51"/>
  <c r="E51"/>
  <c r="D51"/>
  <c r="C51"/>
  <c r="B51"/>
  <c r="Q50"/>
  <c r="P50"/>
  <c r="L50"/>
  <c r="J50"/>
  <c r="H50"/>
  <c r="G50"/>
  <c r="E50"/>
  <c r="D50"/>
  <c r="C50"/>
  <c r="B50"/>
  <c r="Q49"/>
  <c r="P49"/>
  <c r="L49"/>
  <c r="J49"/>
  <c r="H49"/>
  <c r="G49"/>
  <c r="E49"/>
  <c r="D49"/>
  <c r="C49"/>
  <c r="B49"/>
  <c r="Q48"/>
  <c r="P48"/>
  <c r="L48"/>
  <c r="J48"/>
  <c r="H48"/>
  <c r="G48"/>
  <c r="E48"/>
  <c r="D48"/>
  <c r="C48"/>
  <c r="B48"/>
  <c r="Q47"/>
  <c r="P47"/>
  <c r="L47"/>
  <c r="J47"/>
  <c r="H47"/>
  <c r="G47"/>
  <c r="E47"/>
  <c r="D47"/>
  <c r="C47"/>
  <c r="B47"/>
  <c r="Q46"/>
  <c r="P46"/>
  <c r="L46"/>
  <c r="J46"/>
  <c r="H46"/>
  <c r="G46"/>
  <c r="E46"/>
  <c r="D46"/>
  <c r="C46"/>
  <c r="B46"/>
  <c r="Q45"/>
  <c r="P45"/>
  <c r="L45"/>
  <c r="J45"/>
  <c r="H45"/>
  <c r="G45"/>
  <c r="E45"/>
  <c r="D45"/>
  <c r="C45"/>
  <c r="B45"/>
  <c r="Q44"/>
  <c r="P44"/>
  <c r="L44"/>
  <c r="J44"/>
  <c r="H44"/>
  <c r="G44"/>
  <c r="E44"/>
  <c r="D44"/>
  <c r="C44"/>
  <c r="B44"/>
  <c r="Q43"/>
  <c r="P43"/>
  <c r="L43"/>
  <c r="J43"/>
  <c r="H43"/>
  <c r="G43"/>
  <c r="E43"/>
  <c r="D43"/>
  <c r="C43"/>
  <c r="B43"/>
  <c r="Q42"/>
  <c r="P42"/>
  <c r="L42"/>
  <c r="J42"/>
  <c r="H42"/>
  <c r="G42"/>
  <c r="E42"/>
  <c r="D42"/>
  <c r="C42"/>
  <c r="B42"/>
  <c r="Q41"/>
  <c r="P41"/>
  <c r="L41"/>
  <c r="J41"/>
  <c r="H41"/>
  <c r="G41"/>
  <c r="E41"/>
  <c r="D41"/>
  <c r="C41"/>
  <c r="B41"/>
  <c r="Q40"/>
  <c r="P40"/>
  <c r="L40"/>
  <c r="J40"/>
  <c r="H40"/>
  <c r="G40"/>
  <c r="E40"/>
  <c r="D40"/>
  <c r="C40"/>
  <c r="B40"/>
  <c r="Q39"/>
  <c r="P39"/>
  <c r="L39"/>
  <c r="J39"/>
  <c r="H39"/>
  <c r="G39"/>
  <c r="E39"/>
  <c r="D39"/>
  <c r="C39"/>
  <c r="B39"/>
  <c r="Q38"/>
  <c r="P38"/>
  <c r="L38"/>
  <c r="J38"/>
  <c r="H38"/>
  <c r="G38"/>
  <c r="E38"/>
  <c r="D38"/>
  <c r="C38"/>
  <c r="B38"/>
  <c r="Q37"/>
  <c r="P37"/>
  <c r="L37"/>
  <c r="J37"/>
  <c r="H37"/>
  <c r="G37"/>
  <c r="E37"/>
  <c r="D37"/>
  <c r="C37"/>
  <c r="B37"/>
  <c r="Q36"/>
  <c r="P36"/>
  <c r="L36"/>
  <c r="J36"/>
  <c r="H36"/>
  <c r="G36"/>
  <c r="E36"/>
  <c r="D36"/>
  <c r="C36"/>
  <c r="B36"/>
  <c r="Q35"/>
  <c r="P35"/>
  <c r="L35"/>
  <c r="J35"/>
  <c r="H35"/>
  <c r="G35"/>
  <c r="E35"/>
  <c r="D35"/>
  <c r="C35"/>
  <c r="B35"/>
  <c r="Q34"/>
  <c r="P34"/>
  <c r="L34"/>
  <c r="J34"/>
  <c r="H34"/>
  <c r="G34"/>
  <c r="E34"/>
  <c r="D34"/>
  <c r="C34"/>
  <c r="B34"/>
  <c r="Q33"/>
  <c r="P33"/>
  <c r="L33"/>
  <c r="J33"/>
  <c r="H33"/>
  <c r="G33"/>
  <c r="E33"/>
  <c r="D33"/>
  <c r="C33"/>
  <c r="B33"/>
  <c r="Q32"/>
  <c r="P32"/>
  <c r="L32"/>
  <c r="J32"/>
  <c r="H32"/>
  <c r="G32"/>
  <c r="E32"/>
  <c r="D32"/>
  <c r="C32"/>
  <c r="B32"/>
  <c r="Q31"/>
  <c r="P31"/>
  <c r="L31"/>
  <c r="J31"/>
  <c r="H31"/>
  <c r="G31"/>
  <c r="E31"/>
  <c r="D31"/>
  <c r="C31"/>
  <c r="B31"/>
  <c r="Q30"/>
  <c r="P30"/>
  <c r="L30"/>
  <c r="J30"/>
  <c r="H30"/>
  <c r="G30"/>
  <c r="E30"/>
  <c r="D30"/>
  <c r="C30"/>
  <c r="B30"/>
  <c r="Q29"/>
  <c r="P29"/>
  <c r="L29"/>
  <c r="J29"/>
  <c r="H29"/>
  <c r="G29"/>
  <c r="E29"/>
  <c r="D29"/>
  <c r="C29"/>
  <c r="B29"/>
  <c r="Q28"/>
  <c r="P28"/>
  <c r="L28"/>
  <c r="J28"/>
  <c r="H28"/>
  <c r="G28"/>
  <c r="E28"/>
  <c r="D28"/>
  <c r="C28"/>
  <c r="B28"/>
  <c r="Q27"/>
  <c r="P27"/>
  <c r="L27"/>
  <c r="J27"/>
  <c r="H27"/>
  <c r="G27"/>
  <c r="E27"/>
  <c r="D27"/>
  <c r="C27"/>
  <c r="B27"/>
  <c r="Q26"/>
  <c r="P26"/>
  <c r="L26"/>
  <c r="J26"/>
  <c r="H26"/>
  <c r="G26"/>
  <c r="E26"/>
  <c r="D26"/>
  <c r="C26"/>
  <c r="B26"/>
  <c r="Q25"/>
  <c r="P25"/>
  <c r="L25"/>
  <c r="J25"/>
  <c r="H25"/>
  <c r="G25"/>
  <c r="E25"/>
  <c r="D25"/>
  <c r="C25"/>
  <c r="B25"/>
  <c r="Q24"/>
  <c r="P24"/>
  <c r="L24"/>
  <c r="J24"/>
  <c r="H24"/>
  <c r="G24"/>
  <c r="E24"/>
  <c r="D24"/>
  <c r="C24"/>
  <c r="B24"/>
  <c r="Q23"/>
  <c r="P23"/>
  <c r="L23"/>
  <c r="J23"/>
  <c r="H23"/>
  <c r="G23"/>
  <c r="E23"/>
  <c r="D23"/>
  <c r="C23"/>
  <c r="B23"/>
  <c r="Q22"/>
  <c r="P22"/>
  <c r="L22"/>
  <c r="J22"/>
  <c r="H22"/>
  <c r="G22"/>
  <c r="E22"/>
  <c r="D22"/>
  <c r="C22"/>
  <c r="B22"/>
  <c r="Q21"/>
  <c r="P21"/>
  <c r="L21"/>
  <c r="J21"/>
  <c r="H21"/>
  <c r="G21"/>
  <c r="E21"/>
  <c r="D21"/>
  <c r="C21"/>
  <c r="B21"/>
  <c r="Q20"/>
  <c r="P20"/>
  <c r="L20"/>
  <c r="J20"/>
  <c r="H20"/>
  <c r="G20"/>
  <c r="E20"/>
  <c r="D20"/>
  <c r="C20"/>
  <c r="B20"/>
  <c r="Q19"/>
  <c r="P19"/>
  <c r="L19"/>
  <c r="J19"/>
  <c r="H19"/>
  <c r="G19"/>
  <c r="E19"/>
  <c r="D19"/>
  <c r="C19"/>
  <c r="B19"/>
  <c r="Q18"/>
  <c r="P18"/>
  <c r="L18"/>
  <c r="J18"/>
  <c r="H18"/>
  <c r="G18"/>
  <c r="E18"/>
  <c r="D18"/>
  <c r="C18"/>
  <c r="B18"/>
  <c r="Q17"/>
  <c r="P17"/>
  <c r="L17"/>
  <c r="J17"/>
  <c r="H17"/>
  <c r="G17"/>
  <c r="E17"/>
  <c r="D17"/>
  <c r="C17"/>
  <c r="B17"/>
  <c r="Q16"/>
  <c r="P16"/>
  <c r="L16"/>
  <c r="J16"/>
  <c r="H16"/>
  <c r="G16"/>
  <c r="E16"/>
  <c r="D16"/>
  <c r="C16"/>
  <c r="B16"/>
  <c r="Q15"/>
  <c r="P15"/>
  <c r="L15"/>
  <c r="J15"/>
  <c r="H15"/>
  <c r="G15"/>
  <c r="E15"/>
  <c r="D15"/>
  <c r="C15"/>
  <c r="B15"/>
  <c r="Q14"/>
  <c r="P14"/>
  <c r="L14"/>
  <c r="J14"/>
  <c r="H14"/>
  <c r="G14"/>
  <c r="E14"/>
  <c r="D14"/>
  <c r="C14"/>
  <c r="B14"/>
  <c r="Q13"/>
  <c r="P13"/>
  <c r="L13"/>
  <c r="J13"/>
  <c r="H13"/>
  <c r="G13"/>
  <c r="E13"/>
  <c r="D13"/>
  <c r="C13"/>
  <c r="B13"/>
  <c r="Q12"/>
  <c r="P12"/>
  <c r="L12"/>
  <c r="J12"/>
  <c r="H12"/>
  <c r="G12"/>
  <c r="E12"/>
  <c r="D12"/>
  <c r="C12"/>
  <c r="B12"/>
  <c r="Q11"/>
  <c r="P11"/>
  <c r="L11"/>
  <c r="J11"/>
  <c r="H11"/>
  <c r="G11"/>
  <c r="E11"/>
  <c r="D11"/>
  <c r="C11"/>
  <c r="B11"/>
  <c r="Q10"/>
  <c r="P10"/>
  <c r="L10"/>
  <c r="J10"/>
  <c r="H10"/>
  <c r="G10"/>
  <c r="E10"/>
  <c r="D10"/>
  <c r="C10"/>
  <c r="B10"/>
  <c r="Q9"/>
  <c r="P9"/>
  <c r="L9"/>
  <c r="J9"/>
  <c r="H9"/>
  <c r="G9"/>
  <c r="E9"/>
  <c r="D9"/>
  <c r="C9"/>
  <c r="B9"/>
  <c r="Q8"/>
  <c r="P8"/>
  <c r="L8"/>
  <c r="J8"/>
  <c r="H8"/>
  <c r="G8"/>
  <c r="E8"/>
  <c r="D8"/>
  <c r="C8"/>
  <c r="B8"/>
  <c r="Q7"/>
  <c r="P7"/>
  <c r="L7"/>
  <c r="H7"/>
  <c r="G7"/>
  <c r="E7"/>
  <c r="D7"/>
  <c r="C7"/>
  <c r="B7"/>
  <c r="Q6"/>
  <c r="P6"/>
  <c r="L6"/>
  <c r="H6"/>
  <c r="G6"/>
  <c r="E6"/>
  <c r="D6"/>
  <c r="C6"/>
  <c r="B6"/>
  <c r="Q5"/>
  <c r="P5"/>
  <c r="L5"/>
  <c r="H5"/>
  <c r="G5"/>
  <c r="E5"/>
  <c r="D5"/>
  <c r="C5"/>
  <c r="B5"/>
  <c r="B5" i="4"/>
  <c r="C5"/>
  <c r="D5"/>
  <c r="E5"/>
  <c r="G5"/>
  <c r="H5"/>
  <c r="M48" i="7"/>
  <c r="M43"/>
  <c r="M42"/>
  <c r="M40"/>
  <c r="M35"/>
  <c r="M32"/>
  <c r="M30"/>
  <c r="M27"/>
  <c r="M24"/>
  <c r="M22"/>
  <c r="M16"/>
  <c r="M14"/>
  <c r="M11"/>
  <c r="M8"/>
  <c r="M6"/>
  <c r="M10" i="8" l="1"/>
  <c r="M18"/>
  <c r="M26"/>
  <c r="M34"/>
  <c r="M42"/>
  <c r="M50"/>
  <c r="M58"/>
  <c r="M66"/>
  <c r="M82"/>
  <c r="M74"/>
  <c r="M7"/>
  <c r="M15"/>
  <c r="M23"/>
  <c r="M31"/>
  <c r="M39"/>
  <c r="M47"/>
  <c r="M55"/>
  <c r="M63"/>
  <c r="M79"/>
  <c r="M71"/>
  <c r="M9" i="9"/>
  <c r="M21"/>
  <c r="M45"/>
  <c r="M9" i="8"/>
  <c r="M17"/>
  <c r="M25"/>
  <c r="M33"/>
  <c r="M41"/>
  <c r="M49"/>
  <c r="M57"/>
  <c r="M65"/>
  <c r="M81"/>
  <c r="M43" i="9"/>
  <c r="M6" i="8"/>
  <c r="M14"/>
  <c r="M22"/>
  <c r="M30"/>
  <c r="M38"/>
  <c r="M46"/>
  <c r="M54"/>
  <c r="M62"/>
  <c r="M78"/>
  <c r="M8" i="9"/>
  <c r="M32"/>
  <c r="M40"/>
  <c r="M44"/>
  <c r="M48"/>
  <c r="M70" i="8"/>
  <c r="L54" i="9"/>
  <c r="L10" i="4"/>
  <c r="M49" i="9"/>
  <c r="J6"/>
  <c r="P9"/>
  <c r="M22"/>
  <c r="M26"/>
  <c r="L15" i="4"/>
  <c r="L23"/>
  <c r="L39"/>
  <c r="M27" i="9"/>
  <c r="M35"/>
  <c r="M68" i="8"/>
  <c r="M76"/>
  <c r="M12" i="7"/>
  <c r="M20"/>
  <c r="M28"/>
  <c r="M36"/>
  <c r="M44"/>
  <c r="M52"/>
  <c r="M9"/>
  <c r="M17"/>
  <c r="M25"/>
  <c r="M33"/>
  <c r="M41"/>
  <c r="M49"/>
  <c r="M38"/>
  <c r="M46"/>
  <c r="M8" i="8"/>
  <c r="M16"/>
  <c r="M24"/>
  <c r="M32"/>
  <c r="M40"/>
  <c r="M48"/>
  <c r="M56"/>
  <c r="M64"/>
  <c r="L11" i="4"/>
  <c r="L19"/>
  <c r="L27"/>
  <c r="L35"/>
  <c r="L43"/>
  <c r="P54" i="9"/>
  <c r="L6"/>
  <c r="L10"/>
  <c r="L14"/>
  <c r="M18"/>
  <c r="L22"/>
  <c r="L26"/>
  <c r="L29"/>
  <c r="L33"/>
  <c r="L37"/>
  <c r="L41"/>
  <c r="L45"/>
  <c r="L49"/>
  <c r="P53"/>
  <c r="J54"/>
  <c r="M72" i="8"/>
  <c r="L12" i="4"/>
  <c r="L20"/>
  <c r="L28"/>
  <c r="L36"/>
  <c r="J5"/>
  <c r="P6" i="9"/>
  <c r="M7"/>
  <c r="P10"/>
  <c r="J11"/>
  <c r="P14"/>
  <c r="M15"/>
  <c r="P18"/>
  <c r="J19"/>
  <c r="P22"/>
  <c r="J23"/>
  <c r="P29"/>
  <c r="M30"/>
  <c r="P33"/>
  <c r="P37"/>
  <c r="M38"/>
  <c r="P41"/>
  <c r="J42"/>
  <c r="P45"/>
  <c r="J46"/>
  <c r="P49"/>
  <c r="M50"/>
  <c r="L5" i="4"/>
  <c r="L13"/>
  <c r="L21"/>
  <c r="L29"/>
  <c r="L37"/>
  <c r="J6"/>
  <c r="L31"/>
  <c r="L7" i="9"/>
  <c r="L11"/>
  <c r="L15"/>
  <c r="L19"/>
  <c r="L23"/>
  <c r="P26"/>
  <c r="L30"/>
  <c r="L34"/>
  <c r="L38"/>
  <c r="L42"/>
  <c r="L46"/>
  <c r="L50"/>
  <c r="L6" i="4"/>
  <c r="L14"/>
  <c r="L22"/>
  <c r="L30"/>
  <c r="L38"/>
  <c r="J7"/>
  <c r="P7" i="9"/>
  <c r="P11"/>
  <c r="J13"/>
  <c r="P15"/>
  <c r="J16"/>
  <c r="P19"/>
  <c r="J20"/>
  <c r="P23"/>
  <c r="J24"/>
  <c r="L27"/>
  <c r="P30"/>
  <c r="J31"/>
  <c r="P34"/>
  <c r="P38"/>
  <c r="J39"/>
  <c r="P42"/>
  <c r="J43"/>
  <c r="P46"/>
  <c r="M47"/>
  <c r="P50"/>
  <c r="M51"/>
  <c r="M77" i="8"/>
  <c r="J8" i="4"/>
  <c r="L8" i="9"/>
  <c r="L13"/>
  <c r="L16"/>
  <c r="L20"/>
  <c r="L24"/>
  <c r="P27"/>
  <c r="J28"/>
  <c r="L31"/>
  <c r="L35"/>
  <c r="L39"/>
  <c r="L47"/>
  <c r="L51"/>
  <c r="M13" i="8"/>
  <c r="M21"/>
  <c r="M29"/>
  <c r="M37"/>
  <c r="M45"/>
  <c r="M53"/>
  <c r="M61"/>
  <c r="L8" i="4"/>
  <c r="L16"/>
  <c r="L24"/>
  <c r="L32"/>
  <c r="L40"/>
  <c r="P8" i="9"/>
  <c r="P13"/>
  <c r="J12"/>
  <c r="P16"/>
  <c r="J17"/>
  <c r="P20"/>
  <c r="P24"/>
  <c r="L28"/>
  <c r="P31"/>
  <c r="P35"/>
  <c r="J36"/>
  <c r="P39"/>
  <c r="P43"/>
  <c r="P47"/>
  <c r="P51"/>
  <c r="J52"/>
  <c r="M69" i="8"/>
  <c r="L9" i="4"/>
  <c r="L17"/>
  <c r="L25"/>
  <c r="L33"/>
  <c r="L41"/>
  <c r="J5" i="9"/>
  <c r="L9"/>
  <c r="L12"/>
  <c r="L17"/>
  <c r="L21"/>
  <c r="L25"/>
  <c r="M28"/>
  <c r="L32"/>
  <c r="L36"/>
  <c r="L40"/>
  <c r="L44"/>
  <c r="L48"/>
  <c r="P52"/>
  <c r="M53"/>
  <c r="L18" i="4"/>
  <c r="L26"/>
  <c r="L34"/>
  <c r="L42"/>
  <c r="L7"/>
  <c r="J10" i="9"/>
  <c r="P12"/>
  <c r="P17"/>
  <c r="J18"/>
  <c r="P21"/>
  <c r="P25"/>
  <c r="J26"/>
  <c r="P28"/>
  <c r="J29"/>
  <c r="P32"/>
  <c r="J33"/>
  <c r="P36"/>
  <c r="J37"/>
  <c r="P40"/>
  <c r="J41"/>
  <c r="P44"/>
  <c r="P48"/>
  <c r="L53"/>
  <c r="J34" i="10"/>
  <c r="J26"/>
  <c r="J41"/>
  <c r="J42"/>
  <c r="J10"/>
  <c r="J18"/>
  <c r="J11"/>
  <c r="J19"/>
  <c r="J27"/>
  <c r="J35"/>
  <c r="J43"/>
  <c r="J12"/>
  <c r="J20"/>
  <c r="J28"/>
  <c r="J36"/>
  <c r="J44"/>
  <c r="J5"/>
  <c r="J13"/>
  <c r="J21"/>
  <c r="J29"/>
  <c r="J37"/>
  <c r="J45"/>
  <c r="J6"/>
  <c r="J14"/>
  <c r="J22"/>
  <c r="J30"/>
  <c r="J38"/>
  <c r="J7"/>
  <c r="J15"/>
  <c r="J23"/>
  <c r="J31"/>
  <c r="J39"/>
  <c r="J8"/>
  <c r="J16"/>
  <c r="J24"/>
  <c r="J32"/>
  <c r="J40"/>
  <c r="J9"/>
  <c r="J17"/>
  <c r="J25"/>
  <c r="J33"/>
  <c r="M7"/>
  <c r="M11"/>
  <c r="M18"/>
  <c r="M40"/>
  <c r="M25"/>
  <c r="M31"/>
  <c r="M22"/>
  <c r="M32"/>
  <c r="M23"/>
  <c r="M29"/>
  <c r="M36"/>
  <c r="M42"/>
  <c r="M33"/>
  <c r="M52" i="9"/>
  <c r="J27"/>
  <c r="J35"/>
  <c r="J51"/>
  <c r="M23"/>
  <c r="M5"/>
  <c r="M14"/>
  <c r="M20"/>
  <c r="M34"/>
  <c r="M54"/>
  <c r="J44"/>
  <c r="L18"/>
  <c r="M80" i="8"/>
  <c r="M17" i="9"/>
  <c r="M37"/>
  <c r="J21"/>
  <c r="J45"/>
  <c r="J53"/>
  <c r="L43"/>
  <c r="M25"/>
  <c r="M31"/>
  <c r="J14"/>
  <c r="J22"/>
  <c r="J30"/>
  <c r="J38"/>
  <c r="L52"/>
  <c r="J7"/>
  <c r="J15"/>
  <c r="J47"/>
  <c r="L5"/>
  <c r="M11" i="8"/>
  <c r="M19"/>
  <c r="M27"/>
  <c r="M35"/>
  <c r="M43"/>
  <c r="M51"/>
  <c r="M59"/>
  <c r="M67"/>
  <c r="M19" i="9"/>
  <c r="M29"/>
  <c r="J8"/>
  <c r="J32"/>
  <c r="J40"/>
  <c r="J48"/>
  <c r="M12" i="8"/>
  <c r="M20"/>
  <c r="M28"/>
  <c r="M36"/>
  <c r="M44"/>
  <c r="M52"/>
  <c r="M60"/>
  <c r="M75"/>
  <c r="M84"/>
  <c r="M16" i="9"/>
  <c r="M36"/>
  <c r="J9"/>
  <c r="J25"/>
  <c r="J49"/>
  <c r="P5"/>
  <c r="J34"/>
  <c r="J50"/>
  <c r="M42"/>
  <c r="M41"/>
  <c r="M46"/>
  <c r="M33"/>
  <c r="M39"/>
  <c r="M24"/>
  <c r="M12"/>
  <c r="M13"/>
  <c r="M11"/>
  <c r="M10"/>
  <c r="M6"/>
  <c r="M5" i="8"/>
  <c r="Q43" i="4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H43"/>
  <c r="G43"/>
  <c r="E43"/>
  <c r="D43"/>
  <c r="C43"/>
  <c r="B43"/>
  <c r="H42"/>
  <c r="G42"/>
  <c r="E42"/>
  <c r="D42"/>
  <c r="C42"/>
  <c r="B42"/>
  <c r="H41"/>
  <c r="G41"/>
  <c r="E41"/>
  <c r="D41"/>
  <c r="C41"/>
  <c r="B41"/>
  <c r="H40"/>
  <c r="G40"/>
  <c r="E40"/>
  <c r="D40"/>
  <c r="C40"/>
  <c r="B40"/>
  <c r="H39"/>
  <c r="G39"/>
  <c r="E39"/>
  <c r="D39"/>
  <c r="C39"/>
  <c r="B39"/>
  <c r="M38"/>
  <c r="H38"/>
  <c r="G38"/>
  <c r="E38"/>
  <c r="D38"/>
  <c r="C38"/>
  <c r="B38"/>
  <c r="H37"/>
  <c r="G37"/>
  <c r="E37"/>
  <c r="D37"/>
  <c r="C37"/>
  <c r="B37"/>
  <c r="H36"/>
  <c r="G36"/>
  <c r="E36"/>
  <c r="D36"/>
  <c r="C36"/>
  <c r="B36"/>
  <c r="H35"/>
  <c r="G35"/>
  <c r="E35"/>
  <c r="D35"/>
  <c r="C35"/>
  <c r="B35"/>
  <c r="H34"/>
  <c r="G34"/>
  <c r="E34"/>
  <c r="D34"/>
  <c r="C34"/>
  <c r="B34"/>
  <c r="H33"/>
  <c r="G33"/>
  <c r="E33"/>
  <c r="D33"/>
  <c r="C33"/>
  <c r="B33"/>
  <c r="H32"/>
  <c r="G32"/>
  <c r="E32"/>
  <c r="D32"/>
  <c r="B32"/>
  <c r="H31"/>
  <c r="G31"/>
  <c r="E31"/>
  <c r="D31"/>
  <c r="C31"/>
  <c r="B31"/>
  <c r="H30"/>
  <c r="G30"/>
  <c r="E30"/>
  <c r="D30"/>
  <c r="C30"/>
  <c r="B30"/>
  <c r="H29"/>
  <c r="G29"/>
  <c r="E29"/>
  <c r="D29"/>
  <c r="C29"/>
  <c r="B29"/>
  <c r="M28"/>
  <c r="H28"/>
  <c r="G28"/>
  <c r="E28"/>
  <c r="D28"/>
  <c r="C28"/>
  <c r="B28"/>
  <c r="H27"/>
  <c r="G27"/>
  <c r="E27"/>
  <c r="D27"/>
  <c r="C27"/>
  <c r="B27"/>
  <c r="H26"/>
  <c r="G26"/>
  <c r="E26"/>
  <c r="D26"/>
  <c r="B26"/>
  <c r="H25"/>
  <c r="G25"/>
  <c r="E25"/>
  <c r="D25"/>
  <c r="C25"/>
  <c r="B25"/>
  <c r="H24"/>
  <c r="G24"/>
  <c r="E24"/>
  <c r="D24"/>
  <c r="C24"/>
  <c r="B24"/>
  <c r="M23"/>
  <c r="H23"/>
  <c r="G23"/>
  <c r="E23"/>
  <c r="D23"/>
  <c r="C23"/>
  <c r="B23"/>
  <c r="H22"/>
  <c r="G22"/>
  <c r="E22"/>
  <c r="D22"/>
  <c r="C22"/>
  <c r="B22"/>
  <c r="H21"/>
  <c r="G21"/>
  <c r="E21"/>
  <c r="D21"/>
  <c r="C21"/>
  <c r="B21"/>
  <c r="H20"/>
  <c r="G20"/>
  <c r="E20"/>
  <c r="D20"/>
  <c r="C20"/>
  <c r="B20"/>
  <c r="H19"/>
  <c r="G19"/>
  <c r="E19"/>
  <c r="D19"/>
  <c r="C19"/>
  <c r="B19"/>
  <c r="H18"/>
  <c r="G18"/>
  <c r="E18"/>
  <c r="D18"/>
  <c r="C18"/>
  <c r="B18"/>
  <c r="H17"/>
  <c r="G17"/>
  <c r="E17"/>
  <c r="D17"/>
  <c r="C17"/>
  <c r="B17"/>
  <c r="H16"/>
  <c r="G16"/>
  <c r="E16"/>
  <c r="D16"/>
  <c r="C16"/>
  <c r="B16"/>
  <c r="H15"/>
  <c r="G15"/>
  <c r="E15"/>
  <c r="D15"/>
  <c r="C15"/>
  <c r="B15"/>
  <c r="H14"/>
  <c r="G14"/>
  <c r="E14"/>
  <c r="D14"/>
  <c r="C14"/>
  <c r="B14"/>
  <c r="H13"/>
  <c r="G13"/>
  <c r="E13"/>
  <c r="D13"/>
  <c r="C13"/>
  <c r="B13"/>
  <c r="H12"/>
  <c r="G12"/>
  <c r="E12"/>
  <c r="D12"/>
  <c r="C12"/>
  <c r="B12"/>
  <c r="H11"/>
  <c r="G11"/>
  <c r="E11"/>
  <c r="D11"/>
  <c r="C11"/>
  <c r="B11"/>
  <c r="H10"/>
  <c r="G10"/>
  <c r="E10"/>
  <c r="D10"/>
  <c r="C10"/>
  <c r="B10"/>
  <c r="H9"/>
  <c r="G9"/>
  <c r="E9"/>
  <c r="D9"/>
  <c r="C9"/>
  <c r="B9"/>
  <c r="H8"/>
  <c r="G8"/>
  <c r="E8"/>
  <c r="D8"/>
  <c r="C8"/>
  <c r="B8"/>
  <c r="M7"/>
  <c r="H7"/>
  <c r="G7"/>
  <c r="E7"/>
  <c r="D7"/>
  <c r="C7"/>
  <c r="B7"/>
  <c r="H6"/>
  <c r="G6"/>
  <c r="E6"/>
  <c r="D6"/>
  <c r="C6"/>
  <c r="B6"/>
  <c r="P5"/>
  <c r="N25" i="7" l="1"/>
  <c r="N29"/>
  <c r="N52"/>
  <c r="N46"/>
  <c r="N6"/>
  <c r="N38"/>
  <c r="N44"/>
  <c r="N47"/>
  <c r="N27"/>
  <c r="N48"/>
  <c r="N45"/>
  <c r="N11"/>
  <c r="N49"/>
  <c r="N36"/>
  <c r="N42"/>
  <c r="N35"/>
  <c r="N34"/>
  <c r="N15"/>
  <c r="N22"/>
  <c r="N41"/>
  <c r="N28"/>
  <c r="N18"/>
  <c r="N8"/>
  <c r="N10"/>
  <c r="N37"/>
  <c r="N5"/>
  <c r="N33"/>
  <c r="N20"/>
  <c r="N32"/>
  <c r="N26"/>
  <c r="N13"/>
  <c r="N12"/>
  <c r="N51"/>
  <c r="N14"/>
  <c r="N19"/>
  <c r="N7"/>
  <c r="N17"/>
  <c r="N43"/>
  <c r="N40"/>
  <c r="N24"/>
  <c r="N23"/>
  <c r="N39"/>
  <c r="N9"/>
  <c r="N30"/>
  <c r="N16"/>
  <c r="N50"/>
  <c r="N31"/>
  <c r="N21"/>
  <c r="N36" i="10"/>
  <c r="N18"/>
  <c r="N43"/>
  <c r="N14"/>
  <c r="N19"/>
  <c r="N7"/>
  <c r="N35"/>
  <c r="N32"/>
  <c r="N44"/>
  <c r="N9"/>
  <c r="N39"/>
  <c r="N8"/>
  <c r="N31"/>
  <c r="N17"/>
  <c r="N38"/>
  <c r="N16"/>
  <c r="N6"/>
  <c r="N28"/>
  <c r="N29"/>
  <c r="N23"/>
  <c r="N45"/>
  <c r="N10"/>
  <c r="N27"/>
  <c r="N22"/>
  <c r="N41"/>
  <c r="N21"/>
  <c r="N33"/>
  <c r="N25"/>
  <c r="N34"/>
  <c r="N37"/>
  <c r="N15"/>
  <c r="N5"/>
  <c r="N24"/>
  <c r="N11"/>
  <c r="N12"/>
  <c r="N42"/>
  <c r="N40"/>
  <c r="N26"/>
  <c r="N30"/>
  <c r="N20"/>
  <c r="N13"/>
  <c r="N33" i="9"/>
  <c r="N5"/>
  <c r="N54"/>
  <c r="N10"/>
  <c r="N16"/>
  <c r="N20"/>
  <c r="N40"/>
  <c r="N13"/>
  <c r="N43"/>
  <c r="N29"/>
  <c r="N23"/>
  <c r="N37"/>
  <c r="N22"/>
  <c r="N49"/>
  <c r="N6"/>
  <c r="N25"/>
  <c r="N9"/>
  <c r="N32"/>
  <c r="N41"/>
  <c r="N51"/>
  <c r="N42"/>
  <c r="N44"/>
  <c r="N12"/>
  <c r="N30"/>
  <c r="N19"/>
  <c r="N53"/>
  <c r="N21"/>
  <c r="N52"/>
  <c r="N36"/>
  <c r="N35"/>
  <c r="N46"/>
  <c r="N18"/>
  <c r="N31"/>
  <c r="N34"/>
  <c r="N48"/>
  <c r="N11"/>
  <c r="N8"/>
  <c r="N14"/>
  <c r="N24"/>
  <c r="N26"/>
  <c r="N15"/>
  <c r="N45"/>
  <c r="N17"/>
  <c r="N47"/>
  <c r="N39"/>
  <c r="N50"/>
  <c r="N28"/>
  <c r="N38"/>
  <c r="N7"/>
  <c r="N27"/>
  <c r="J14" i="4"/>
  <c r="J18"/>
  <c r="J21"/>
  <c r="J24"/>
  <c r="J32"/>
  <c r="J33"/>
  <c r="J35"/>
  <c r="J36"/>
  <c r="J37"/>
  <c r="J38"/>
  <c r="J11"/>
  <c r="J17"/>
  <c r="P7"/>
  <c r="P13"/>
  <c r="P19"/>
  <c r="J26"/>
  <c r="J31"/>
  <c r="P34"/>
  <c r="J40"/>
  <c r="J41"/>
  <c r="J42"/>
  <c r="J43"/>
  <c r="J13"/>
  <c r="J20"/>
  <c r="P9"/>
  <c r="P14"/>
  <c r="P18"/>
  <c r="J25"/>
  <c r="P32"/>
  <c r="P37"/>
  <c r="P25"/>
  <c r="P30"/>
  <c r="P43"/>
  <c r="J10"/>
  <c r="J16"/>
  <c r="P8"/>
  <c r="P17"/>
  <c r="P22"/>
  <c r="P35"/>
  <c r="P27"/>
  <c r="P38"/>
  <c r="P39"/>
  <c r="J12"/>
  <c r="J19"/>
  <c r="P11"/>
  <c r="P15"/>
  <c r="P21"/>
  <c r="J27"/>
  <c r="P33"/>
  <c r="P26"/>
  <c r="P31"/>
  <c r="P41"/>
  <c r="J9"/>
  <c r="P10"/>
  <c r="P16"/>
  <c r="P23"/>
  <c r="J30"/>
  <c r="P36"/>
  <c r="P28"/>
  <c r="P40"/>
  <c r="J15"/>
  <c r="P6"/>
  <c r="P12"/>
  <c r="P20"/>
  <c r="M24"/>
  <c r="J29"/>
  <c r="J39"/>
  <c r="P24"/>
  <c r="P29"/>
  <c r="P42"/>
  <c r="N5" i="8"/>
  <c r="N83"/>
  <c r="N75"/>
  <c r="N67"/>
  <c r="N59"/>
  <c r="N51"/>
  <c r="N43"/>
  <c r="N35"/>
  <c r="N82"/>
  <c r="N74"/>
  <c r="N66"/>
  <c r="N58"/>
  <c r="N50"/>
  <c r="N42"/>
  <c r="N34"/>
  <c r="N62"/>
  <c r="N46"/>
  <c r="N81"/>
  <c r="N73"/>
  <c r="N65"/>
  <c r="N57"/>
  <c r="N49"/>
  <c r="N41"/>
  <c r="N70"/>
  <c r="N38"/>
  <c r="N80"/>
  <c r="N72"/>
  <c r="N64"/>
  <c r="N56"/>
  <c r="N48"/>
  <c r="N40"/>
  <c r="N78"/>
  <c r="N54"/>
  <c r="N87"/>
  <c r="N79"/>
  <c r="N71"/>
  <c r="N63"/>
  <c r="N55"/>
  <c r="N47"/>
  <c r="N39"/>
  <c r="N86"/>
  <c r="N85"/>
  <c r="N77"/>
  <c r="N69"/>
  <c r="N61"/>
  <c r="N53"/>
  <c r="N45"/>
  <c r="N37"/>
  <c r="N84"/>
  <c r="N76"/>
  <c r="N68"/>
  <c r="N60"/>
  <c r="N52"/>
  <c r="N44"/>
  <c r="N36"/>
  <c r="N20"/>
  <c r="N26"/>
  <c r="N24"/>
  <c r="N12"/>
  <c r="N18"/>
  <c r="N16"/>
  <c r="N29"/>
  <c r="N8"/>
  <c r="N30"/>
  <c r="N13"/>
  <c r="N33"/>
  <c r="N31"/>
  <c r="N28"/>
  <c r="N32"/>
  <c r="N21"/>
  <c r="N10"/>
  <c r="N22"/>
  <c r="N27"/>
  <c r="N25"/>
  <c r="N23"/>
  <c r="N14"/>
  <c r="N19"/>
  <c r="N17"/>
  <c r="N15"/>
  <c r="N6"/>
  <c r="N11"/>
  <c r="N9"/>
  <c r="N7"/>
  <c r="M27" i="4"/>
  <c r="M36"/>
  <c r="M21"/>
  <c r="M37"/>
  <c r="J23"/>
  <c r="M22"/>
  <c r="J22"/>
  <c r="M15"/>
  <c r="M34"/>
  <c r="J34"/>
  <c r="M17"/>
  <c r="M25"/>
  <c r="M43"/>
  <c r="J28"/>
  <c r="M13"/>
  <c r="M14"/>
  <c r="M26"/>
  <c r="M39"/>
  <c r="M40"/>
  <c r="M8"/>
  <c r="M9"/>
  <c r="M16"/>
  <c r="M29"/>
  <c r="M35"/>
  <c r="M41"/>
  <c r="M42"/>
  <c r="M10"/>
  <c r="M18"/>
  <c r="M30"/>
  <c r="M5"/>
  <c r="M11"/>
  <c r="M12"/>
  <c r="M19"/>
  <c r="M20"/>
  <c r="M31"/>
  <c r="M32"/>
  <c r="M33"/>
  <c r="M6"/>
  <c r="A197" i="18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N36" i="4" l="1"/>
  <c r="N31"/>
  <c r="N40"/>
  <c r="N10"/>
  <c r="N7"/>
  <c r="N20"/>
  <c r="N42"/>
  <c r="N39"/>
  <c r="N38"/>
  <c r="N19"/>
  <c r="N41"/>
  <c r="N26"/>
  <c r="N22"/>
  <c r="N12"/>
  <c r="N35"/>
  <c r="N14"/>
  <c r="N17"/>
  <c r="N11"/>
  <c r="N29"/>
  <c r="N13"/>
  <c r="N6"/>
  <c r="N24"/>
  <c r="N5"/>
  <c r="N37"/>
  <c r="N21"/>
  <c r="N34"/>
  <c r="N16"/>
  <c r="N15"/>
  <c r="N27"/>
  <c r="N33"/>
  <c r="N30"/>
  <c r="N9"/>
  <c r="N25"/>
  <c r="N28"/>
  <c r="N32"/>
  <c r="N18"/>
  <c r="N8"/>
  <c r="N23"/>
  <c r="N43"/>
  <c r="A49" i="13" l="1"/>
  <c r="A48"/>
  <c r="A47"/>
  <c r="A46"/>
  <c r="A45"/>
  <c r="A44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66" i="14"/>
  <c r="A65"/>
  <c r="A64"/>
  <c r="A63"/>
  <c r="A62"/>
  <c r="A61"/>
  <c r="A5" i="19"/>
  <c r="G4" i="21"/>
  <c r="N6" i="13" l="1"/>
  <c r="H6"/>
</calcChain>
</file>

<file path=xl/sharedStrings.xml><?xml version="1.0" encoding="utf-8"?>
<sst xmlns="http://schemas.openxmlformats.org/spreadsheetml/2006/main" count="1981" uniqueCount="536">
  <si>
    <t>Poř.</t>
  </si>
  <si>
    <t>Závodník</t>
  </si>
  <si>
    <t>Klub</t>
  </si>
  <si>
    <t>Rok</t>
  </si>
  <si>
    <t>Kat</t>
  </si>
  <si>
    <t>#</t>
  </si>
  <si>
    <t>BK</t>
  </si>
  <si>
    <t>BC</t>
  </si>
  <si>
    <t>Prachatice</t>
  </si>
  <si>
    <t>Tálín</t>
  </si>
  <si>
    <t>Putim</t>
  </si>
  <si>
    <t>Trhové</t>
  </si>
  <si>
    <t>Jindřichův</t>
  </si>
  <si>
    <t>Holubov</t>
  </si>
  <si>
    <t>Jivno</t>
  </si>
  <si>
    <t>Hlincova</t>
  </si>
  <si>
    <t>Podroužek</t>
  </si>
  <si>
    <t>Zliv</t>
  </si>
  <si>
    <t>duatlon</t>
  </si>
  <si>
    <t>Sviny</t>
  </si>
  <si>
    <t>Hradec</t>
  </si>
  <si>
    <t>triatlon</t>
  </si>
  <si>
    <t>Hora</t>
  </si>
  <si>
    <t>M3</t>
  </si>
  <si>
    <t>Grabmüllerová Šárka</t>
  </si>
  <si>
    <t>B&amp;H Triatlon ČB</t>
  </si>
  <si>
    <t>Z4</t>
  </si>
  <si>
    <t>Nový Lukáš</t>
  </si>
  <si>
    <t>M4</t>
  </si>
  <si>
    <t>Srch Jiří</t>
  </si>
  <si>
    <t>ŠuTri Prachatice</t>
  </si>
  <si>
    <t>M1</t>
  </si>
  <si>
    <t>Adámková Dana</t>
  </si>
  <si>
    <t>TT Tálín</t>
  </si>
  <si>
    <t>Z3</t>
  </si>
  <si>
    <t>Dušková Jitka</t>
  </si>
  <si>
    <t>E.ON TT Tábor</t>
  </si>
  <si>
    <t>Juráň Karel</t>
  </si>
  <si>
    <t>TriSK ČB</t>
  </si>
  <si>
    <t>Z1</t>
  </si>
  <si>
    <t>Radová Ludmila</t>
  </si>
  <si>
    <t>Z2</t>
  </si>
  <si>
    <t>Leszkow David</t>
  </si>
  <si>
    <t>Hronová Božena</t>
  </si>
  <si>
    <t>Z5</t>
  </si>
  <si>
    <t>Toul Filip</t>
  </si>
  <si>
    <t>M2</t>
  </si>
  <si>
    <t>Mikoláš Miroslav</t>
  </si>
  <si>
    <t>Pudil Jaroslav</t>
  </si>
  <si>
    <t>M5</t>
  </si>
  <si>
    <t>Plánek Karel</t>
  </si>
  <si>
    <t>Strnad David</t>
  </si>
  <si>
    <t>Pilař Pavel</t>
  </si>
  <si>
    <t>Pech Roman</t>
  </si>
  <si>
    <t>Mikoláš Jan</t>
  </si>
  <si>
    <t>Trisk ČB</t>
  </si>
  <si>
    <t>Hron Jan</t>
  </si>
  <si>
    <t>Šutri Prachatice</t>
  </si>
  <si>
    <t>Korytarová Eliška</t>
  </si>
  <si>
    <t>Sedláček Ondřej</t>
  </si>
  <si>
    <t>Šimek Miroslav</t>
  </si>
  <si>
    <t>TC Dvořák ČB</t>
  </si>
  <si>
    <t>Černý Michal</t>
  </si>
  <si>
    <t>České Budějovice</t>
  </si>
  <si>
    <t>Šimůnková Simona</t>
  </si>
  <si>
    <t>TCV JH</t>
  </si>
  <si>
    <t>Smetana Jiří</t>
  </si>
  <si>
    <t>M6</t>
  </si>
  <si>
    <t>Konárek Zdeněk</t>
  </si>
  <si>
    <t>Valdauf Radim</t>
  </si>
  <si>
    <t>Hluboká nad Vltavou</t>
  </si>
  <si>
    <t>Palivec David</t>
  </si>
  <si>
    <t>SPSVD Jistebnice</t>
  </si>
  <si>
    <t>TCV Jindřichův Hradec</t>
  </si>
  <si>
    <t>Hlínová Jaroslava</t>
  </si>
  <si>
    <t>Trecha Rudolf</t>
  </si>
  <si>
    <t>Matouš Petr</t>
  </si>
  <si>
    <t>Koptík Jiří</t>
  </si>
  <si>
    <t>CBC Team</t>
  </si>
  <si>
    <t>Dvořák Jan</t>
  </si>
  <si>
    <t>Fencl Jiří</t>
  </si>
  <si>
    <t>Sokol Písek</t>
  </si>
  <si>
    <t>Uhlíř Radek</t>
  </si>
  <si>
    <t>Jahoda Vladimír</t>
  </si>
  <si>
    <t>TC Dvořák</t>
  </si>
  <si>
    <t>ČIKO ČK</t>
  </si>
  <si>
    <t>Resolution team</t>
  </si>
  <si>
    <t>Č. Budějovice</t>
  </si>
  <si>
    <t>ČB</t>
  </si>
  <si>
    <t>Vondruška Radek</t>
  </si>
  <si>
    <t>0, 25 – 6 – 2 km</t>
  </si>
  <si>
    <t>Poř</t>
  </si>
  <si>
    <t>StČ</t>
  </si>
  <si>
    <t>JČP</t>
  </si>
  <si>
    <t>Plavání</t>
  </si>
  <si>
    <t>Kolo</t>
  </si>
  <si>
    <t>Po kole</t>
  </si>
  <si>
    <t>Běh</t>
  </si>
  <si>
    <t>Cíl</t>
  </si>
  <si>
    <t>M2 SPORT Bečvář</t>
  </si>
  <si>
    <t>*</t>
  </si>
  <si>
    <t>1,5 - 42 – 10 km</t>
  </si>
  <si>
    <t>Hradecký Jan</t>
  </si>
  <si>
    <t>Šutri</t>
  </si>
  <si>
    <t>0,75 - 21 – 5 km</t>
  </si>
  <si>
    <t>běh</t>
  </si>
  <si>
    <t>0,5 - 10 – 1 km</t>
  </si>
  <si>
    <t>0,7 - 25 – 6 km</t>
  </si>
  <si>
    <t>plavání</t>
  </si>
  <si>
    <t>0,75 – 20 – 5 km</t>
  </si>
  <si>
    <t>TT Příbram</t>
  </si>
  <si>
    <t>M</t>
  </si>
  <si>
    <t>Z</t>
  </si>
  <si>
    <t>Duatlon Budičovice 2.9.2017</t>
  </si>
  <si>
    <t>4 – 12 – 2 km</t>
  </si>
  <si>
    <t>BH České Budějovice</t>
  </si>
  <si>
    <t>Budičovický duatlon 2017 - Týmy muži</t>
  </si>
  <si>
    <t>Pořadí</t>
  </si>
  <si>
    <t>BODY</t>
  </si>
  <si>
    <t>Hron Jan; Plánek Karel; Eninger Boris</t>
  </si>
  <si>
    <t>Mikoláš Mirosav; Mikoláš Jan; Zajíc Václav</t>
  </si>
  <si>
    <t>Juráň Karel; Trecha Rudolf; Matouš Petr,</t>
  </si>
  <si>
    <t>Budičovický duatlon 2017 - Týmy ženy</t>
  </si>
  <si>
    <t>Grabmüllerová Šárka; Grabmüllerová Natalie</t>
  </si>
  <si>
    <t>Dušková Jitka; Adámková Dana</t>
  </si>
  <si>
    <t>Hronová Božena; Eningerová Miluše</t>
  </si>
  <si>
    <t>Body</t>
  </si>
  <si>
    <t>ŠuTri Prachatice II</t>
  </si>
  <si>
    <t>Tučková Jana</t>
  </si>
  <si>
    <t>Santarius Bogdan</t>
  </si>
  <si>
    <t>Adamov</t>
  </si>
  <si>
    <t>Král Josef</t>
  </si>
  <si>
    <t>Křemže</t>
  </si>
  <si>
    <t>Spectrumbike Č.B.</t>
  </si>
  <si>
    <t>Lemberka Jakub</t>
  </si>
  <si>
    <t>Grabmüllerová Aneta</t>
  </si>
  <si>
    <t>TriSK ČB II</t>
  </si>
  <si>
    <t>TriSK ČB I</t>
  </si>
  <si>
    <t>Skalka Pavel</t>
  </si>
  <si>
    <t>Grabmüller Ivo</t>
  </si>
  <si>
    <t>Šimůnek Rostislav</t>
  </si>
  <si>
    <t>Vondrušková Jana</t>
  </si>
  <si>
    <t>TT Tábor</t>
  </si>
  <si>
    <t>M7</t>
  </si>
  <si>
    <t>Ehrenberger Martin</t>
  </si>
  <si>
    <t>Ludvík Jan</t>
  </si>
  <si>
    <t>Kumšta Pavel</t>
  </si>
  <si>
    <t>Koutný Roman</t>
  </si>
  <si>
    <t>Koranda David</t>
  </si>
  <si>
    <t>Ďoubal Jakub</t>
  </si>
  <si>
    <t>Procházka Rostislav</t>
  </si>
  <si>
    <t>Velát Josef</t>
  </si>
  <si>
    <t>Lácha Radek</t>
  </si>
  <si>
    <t>Bednář Tomáš</t>
  </si>
  <si>
    <t>Jihlava</t>
  </si>
  <si>
    <t>Říhová Eliška</t>
  </si>
  <si>
    <t>Šíp Jaromír</t>
  </si>
  <si>
    <t>Kyptová Markéta</t>
  </si>
  <si>
    <t>Trisk České Budějovice</t>
  </si>
  <si>
    <t>Oplatek Eduard</t>
  </si>
  <si>
    <t>KTP Tábor</t>
  </si>
  <si>
    <t>BH Triatlon ČB</t>
  </si>
  <si>
    <t>Myšenec</t>
  </si>
  <si>
    <t>Mašát Michal</t>
  </si>
  <si>
    <t>Včelná</t>
  </si>
  <si>
    <t>Vinzens Jan</t>
  </si>
  <si>
    <t>Zoufalci ČB</t>
  </si>
  <si>
    <t>Machálek David</t>
  </si>
  <si>
    <t>Vidov</t>
  </si>
  <si>
    <t>Barták Vladimír</t>
  </si>
  <si>
    <t>Lednický Filip</t>
  </si>
  <si>
    <t>Písek</t>
  </si>
  <si>
    <t>Janák Jiří</t>
  </si>
  <si>
    <t>Zambeli ČK</t>
  </si>
  <si>
    <t>Vinzensová Pavla</t>
  </si>
  <si>
    <t>Škurková Kateřina</t>
  </si>
  <si>
    <t>Brno</t>
  </si>
  <si>
    <t>Hlincohorský triatlon 20.7.2019</t>
  </si>
  <si>
    <t>0,75 – 18 - 5 km</t>
  </si>
  <si>
    <t>Mach Miroslav</t>
  </si>
  <si>
    <t>Mach Milan</t>
  </si>
  <si>
    <t>Kozojed Martin</t>
  </si>
  <si>
    <t>Korous David</t>
  </si>
  <si>
    <t>Lorenc Erik</t>
  </si>
  <si>
    <t>Mikoláš Stanislav</t>
  </si>
  <si>
    <t>Kuchyňka Ivan</t>
  </si>
  <si>
    <t>Richter Miroslav</t>
  </si>
  <si>
    <t>Jílek Petr</t>
  </si>
  <si>
    <t>Altman Petr</t>
  </si>
  <si>
    <t>Triathlon Team Tábor</t>
  </si>
  <si>
    <t>TriSK České Budějovice</t>
  </si>
  <si>
    <t>TT Tálín II</t>
  </si>
  <si>
    <t>Cibulka Stanislav</t>
  </si>
  <si>
    <t>Iron Stars Beroun</t>
  </si>
  <si>
    <t>Šutri PT</t>
  </si>
  <si>
    <t>Nezmar ČB</t>
  </si>
  <si>
    <t>M2 sport Bečvář</t>
  </si>
  <si>
    <t>Cibulková Markéta</t>
  </si>
  <si>
    <t>Sport ability Tábor</t>
  </si>
  <si>
    <t>Boršov nad Vltavou</t>
  </si>
  <si>
    <t>Lácha Pavel</t>
  </si>
  <si>
    <t>Mužatko Pavel</t>
  </si>
  <si>
    <t>Kalda team</t>
  </si>
  <si>
    <t>Ryšavý Květoslav</t>
  </si>
  <si>
    <t>Trisk</t>
  </si>
  <si>
    <t>JČ klub maratonců</t>
  </si>
  <si>
    <t>Kučera Ondřej</t>
  </si>
  <si>
    <t>STS Chvostojkovice-</t>
  </si>
  <si>
    <t>Ficová Radka</t>
  </si>
  <si>
    <t>Triatlonteam Příbram</t>
  </si>
  <si>
    <t>Koutná Eva</t>
  </si>
  <si>
    <t>Homola Jakub</t>
  </si>
  <si>
    <t>Lemberka Ondřej</t>
  </si>
  <si>
    <t>Žirovnický Jan</t>
  </si>
  <si>
    <t>Mígl Vojtěch</t>
  </si>
  <si>
    <t>Valdman Josef</t>
  </si>
  <si>
    <t>Biatlon Beroun</t>
  </si>
  <si>
    <t>Zikmund Jan</t>
  </si>
  <si>
    <t>Ficová Markéta</t>
  </si>
  <si>
    <t>Mígl Antonín</t>
  </si>
  <si>
    <t>TRI Příbram</t>
  </si>
  <si>
    <t>Chudý Ondřej</t>
  </si>
  <si>
    <t>VS Tábor</t>
  </si>
  <si>
    <t>Matoška Marek</t>
  </si>
  <si>
    <t>Parez Jan</t>
  </si>
  <si>
    <t>Boháčová Tereza</t>
  </si>
  <si>
    <t>Vondroušková Jana</t>
  </si>
  <si>
    <t>Procházka Ondřej</t>
  </si>
  <si>
    <t>Buršík Michal</t>
  </si>
  <si>
    <t>Buršík Pavel</t>
  </si>
  <si>
    <t>Zátavský triatlon 12.6.2021</t>
  </si>
  <si>
    <t>Zajíc Václav</t>
  </si>
  <si>
    <t>Váňa Jan</t>
  </si>
  <si>
    <t>Tourková Jarmila</t>
  </si>
  <si>
    <t>0,75 – 24 – 6 km</t>
  </si>
  <si>
    <t>Profant Vladimír</t>
  </si>
  <si>
    <t>Bače Jaroslav</t>
  </si>
  <si>
    <t>1,9 – 15 – 3,8 km</t>
  </si>
  <si>
    <t>Červený Petr</t>
  </si>
  <si>
    <t>Fessl Lukáš</t>
  </si>
  <si>
    <t>#tymdejvid</t>
  </si>
  <si>
    <t>SK Čtyři Dvory</t>
  </si>
  <si>
    <t>Bartyzal Josef</t>
  </si>
  <si>
    <t>1982</t>
  </si>
  <si>
    <t>1974</t>
  </si>
  <si>
    <t>1975</t>
  </si>
  <si>
    <t>2005</t>
  </si>
  <si>
    <t>1989</t>
  </si>
  <si>
    <t>2006</t>
  </si>
  <si>
    <t>1994</t>
  </si>
  <si>
    <t>Gončaruk Kyrill</t>
  </si>
  <si>
    <t>Pischek Pavel</t>
  </si>
  <si>
    <t>Musher klub JCC</t>
  </si>
  <si>
    <t>1992</t>
  </si>
  <si>
    <t>1999</t>
  </si>
  <si>
    <t>Zwettler Tereza</t>
  </si>
  <si>
    <t>Votavová Anežka</t>
  </si>
  <si>
    <t>Trajerová Lucie</t>
  </si>
  <si>
    <t>Závodníci</t>
  </si>
  <si>
    <t>1. úsek  #</t>
  </si>
  <si>
    <t>2. úsek  #</t>
  </si>
  <si>
    <t>Po 2.ús  #</t>
  </si>
  <si>
    <t>3.úsek</t>
  </si>
  <si>
    <t>Jan Hron, Filip Toul, Karel Plánek</t>
  </si>
  <si>
    <t xml:space="preserve">		ŠuTri Prachatice</t>
  </si>
  <si>
    <t>David Koranda, Jiří Koptík, Miroslav Mikoláš</t>
  </si>
  <si>
    <t xml:space="preserve">		TriSK ČB</t>
  </si>
  <si>
    <t>Filip Toul, Jiří Koptík, Marek Plza</t>
  </si>
  <si>
    <t>Václav Šoula, Ondřej Hubáček, Jan Lemberka</t>
  </si>
  <si>
    <t xml:space="preserve">		TT Tábor</t>
  </si>
  <si>
    <t>Matěj Šiška, Ondřej Kozojed, Tomáš Macháček</t>
  </si>
  <si>
    <t>Aleš Peterka, Tomáš Krajánek, Jan Mikoláš</t>
  </si>
  <si>
    <t xml:space="preserve">		Slepenec</t>
  </si>
  <si>
    <t>Martin Vítů, Josef Vítů, Jana Jiříková</t>
  </si>
  <si>
    <t>Šárka Grabmullerová, Liduška Pavlíčková, Jana Candrová</t>
  </si>
  <si>
    <t>B&amp;H triatlon ČB</t>
  </si>
  <si>
    <t>Tomáš Macek, Jakub Lemberka, Tomáš Čulík</t>
  </si>
  <si>
    <t>Bětka Šoulová, Veronika Křížová, Adam Šiška</t>
  </si>
  <si>
    <t>Jaruna Hlínová, Lucie Koptíková,Kristýna Koptíková</t>
  </si>
  <si>
    <t xml:space="preserve">		TaTriSK</t>
  </si>
  <si>
    <t>Martina Hubáčková, Alena Šoulová, Pavel Kříž</t>
  </si>
  <si>
    <t>Lukáš Zadražil, David Macek, Jakub Staněk</t>
  </si>
  <si>
    <t>3x 0,2 – 5 – 1 km</t>
  </si>
  <si>
    <t>Cyklo Jiřička</t>
  </si>
  <si>
    <t>Kolláriková Jana</t>
  </si>
  <si>
    <t>2007</t>
  </si>
  <si>
    <t>Fořtová Petra</t>
  </si>
  <si>
    <t>Plavecký klub Písek</t>
  </si>
  <si>
    <t>Pourová Věra</t>
  </si>
  <si>
    <t>Krajánek Tomáš</t>
  </si>
  <si>
    <t>Pexa Martin</t>
  </si>
  <si>
    <t>Stejskal Marek</t>
  </si>
  <si>
    <t>Tauber Jan</t>
  </si>
  <si>
    <t>Filipová Klára</t>
  </si>
  <si>
    <t>Kysel František</t>
  </si>
  <si>
    <t>Dudová Klára</t>
  </si>
  <si>
    <t>Trčka Jan</t>
  </si>
  <si>
    <t>Břicháčková Lucie</t>
  </si>
  <si>
    <t>Somogyi Dániel</t>
  </si>
  <si>
    <t>Dinos TT</t>
  </si>
  <si>
    <t>České Žleby</t>
  </si>
  <si>
    <t>Muži z Malše</t>
  </si>
  <si>
    <t>Lipí</t>
  </si>
  <si>
    <t>DINOS TT</t>
  </si>
  <si>
    <t>Srubec</t>
  </si>
  <si>
    <t>#týmKleť</t>
  </si>
  <si>
    <t>Tučková Tereza</t>
  </si>
  <si>
    <t>Kůrková Karolína</t>
  </si>
  <si>
    <t>PK Písek</t>
  </si>
  <si>
    <t>Valdouf Radim</t>
  </si>
  <si>
    <t>Víkend s triatlonem Zliv 3.9.2023</t>
  </si>
  <si>
    <t>Kučera Štěpán</t>
  </si>
  <si>
    <t>Machník Tomáš</t>
  </si>
  <si>
    <t>Stuchlík Jiří</t>
  </si>
  <si>
    <t>1976</t>
  </si>
  <si>
    <t>Jindřichův Hradec</t>
  </si>
  <si>
    <t>1980</t>
  </si>
  <si>
    <t>Křížek Miroslav</t>
  </si>
  <si>
    <t>Kaplice</t>
  </si>
  <si>
    <t>Lukáš Nový</t>
  </si>
  <si>
    <t>Prachatický triatlon 4.5.2024</t>
  </si>
  <si>
    <t>TriSk ČB</t>
  </si>
  <si>
    <t>Lolacher Tomáš</t>
  </si>
  <si>
    <t>ČK</t>
  </si>
  <si>
    <t>Holub Martin</t>
  </si>
  <si>
    <t>Čistý Sport Tábor</t>
  </si>
  <si>
    <t>M2 Sport Bečvář ST</t>
  </si>
  <si>
    <t>Dinos TT Týn nad Vltavou</t>
  </si>
  <si>
    <t>BK Nezmar ČB</t>
  </si>
  <si>
    <t>Dinos TT Roudné</t>
  </si>
  <si>
    <t>Šafka Sebastian</t>
  </si>
  <si>
    <t>OK Kamenice</t>
  </si>
  <si>
    <t>Resolution Team</t>
  </si>
  <si>
    <t>Gála Martin</t>
  </si>
  <si>
    <t>Lyko PT</t>
  </si>
  <si>
    <t>Dušek Martin</t>
  </si>
  <si>
    <t>GS Cykloteam Jistebnice</t>
  </si>
  <si>
    <t>Coufal Jakub</t>
  </si>
  <si>
    <t>Netolice</t>
  </si>
  <si>
    <t>Chaloupka Přemysl Otakar</t>
  </si>
  <si>
    <t>Triatlon Lipno</t>
  </si>
  <si>
    <t>Chaloupka Jiří</t>
  </si>
  <si>
    <t>Kučerová Beáta</t>
  </si>
  <si>
    <t>Čiko ČK</t>
  </si>
  <si>
    <t>Lenc Jiří</t>
  </si>
  <si>
    <t xml:space="preserve"> </t>
  </si>
  <si>
    <t>Duatlon Tálín 11.5.2024</t>
  </si>
  <si>
    <t>Jindřichohradecký triatlon 8.6.2024</t>
  </si>
  <si>
    <t>DNS</t>
  </si>
  <si>
    <t>DSQ</t>
  </si>
  <si>
    <t>Sportovec pod Kletí 29.6.2024</t>
  </si>
  <si>
    <t>Triatlon Tálín 6.7.2024</t>
  </si>
  <si>
    <t>Jivenský triatlon 13.7.2024</t>
  </si>
  <si>
    <t>0,75 – 15 – 5 km</t>
  </si>
  <si>
    <t>Kašák Václav</t>
  </si>
  <si>
    <t>Česká Sport Bike</t>
  </si>
  <si>
    <t>Hadáček František</t>
  </si>
  <si>
    <t>Musher Klub JCC</t>
  </si>
  <si>
    <t>Průcha Josef</t>
  </si>
  <si>
    <t>SpectrumBike Racing</t>
  </si>
  <si>
    <t>Grabmuller Ivo</t>
  </si>
  <si>
    <t>Prokop Václav</t>
  </si>
  <si>
    <t>Stevens Cyklošvec Písek</t>
  </si>
  <si>
    <t>Peterka Ales</t>
  </si>
  <si>
    <t>Ryška Marek</t>
  </si>
  <si>
    <t>Mountainbike cz Milevsko</t>
  </si>
  <si>
    <t>Tylichtr Petr</t>
  </si>
  <si>
    <t>Dudová Veronika</t>
  </si>
  <si>
    <t>Holubová Kristýna</t>
  </si>
  <si>
    <t>Holubová Petra</t>
  </si>
  <si>
    <t>2004</t>
  </si>
  <si>
    <t>1979</t>
  </si>
  <si>
    <t>1993</t>
  </si>
  <si>
    <t>1978</t>
  </si>
  <si>
    <t>Konhefr Matěj</t>
  </si>
  <si>
    <t>JH Cycling</t>
  </si>
  <si>
    <t>1962</t>
  </si>
  <si>
    <t>Havel Viktor</t>
  </si>
  <si>
    <t>Kolář Matěj</t>
  </si>
  <si>
    <t>2008</t>
  </si>
  <si>
    <t>Pokorný Lukáš</t>
  </si>
  <si>
    <t>Hlinova Jaroslava</t>
  </si>
  <si>
    <t>Šimáková Adéla</t>
  </si>
  <si>
    <t>Triatlon team Tábor</t>
  </si>
  <si>
    <t>Langerová Tereza</t>
  </si>
  <si>
    <t>Ludvíková Lenka</t>
  </si>
  <si>
    <t>BBK - Boršovský běžecký klub</t>
  </si>
  <si>
    <t>Triatlon team Tálín</t>
  </si>
  <si>
    <t>Fencl, Jiří</t>
  </si>
  <si>
    <t>Kombitch team</t>
  </si>
  <si>
    <t>Losos, Radek</t>
  </si>
  <si>
    <t>KERBEROS Team</t>
  </si>
  <si>
    <t>Korous, Martin</t>
  </si>
  <si>
    <t>Fencl, Marek</t>
  </si>
  <si>
    <t>Jakubec, Matěj</t>
  </si>
  <si>
    <t>Bláha, Jan</t>
  </si>
  <si>
    <t>Diviš, Adam</t>
  </si>
  <si>
    <t>Fousek, František</t>
  </si>
  <si>
    <t>Píšek, Jaroslav</t>
  </si>
  <si>
    <t>Nová Pec</t>
  </si>
  <si>
    <t>Joza, Vojtěch</t>
  </si>
  <si>
    <t>Dvořák, Jan</t>
  </si>
  <si>
    <t>Kolařík, Vojtěch</t>
  </si>
  <si>
    <t>Zámiš, Jaroslav</t>
  </si>
  <si>
    <t>Nový, Lukáš</t>
  </si>
  <si>
    <t>Fiala, Tomáš</t>
  </si>
  <si>
    <t>Ryšlavý, Květoslav</t>
  </si>
  <si>
    <t>RESOLUTION Team</t>
  </si>
  <si>
    <t>Čáp, Marek</t>
  </si>
  <si>
    <t>Mach, Miroslav</t>
  </si>
  <si>
    <t>Albeř</t>
  </si>
  <si>
    <t>Horní Záhoří</t>
  </si>
  <si>
    <t>Santarius, Bogdan</t>
  </si>
  <si>
    <t>Haňur, Roman</t>
  </si>
  <si>
    <t>BBK Boršov nad Vltavou</t>
  </si>
  <si>
    <t>Vodrážka, Petr</t>
  </si>
  <si>
    <t>Bruckner, Jiří</t>
  </si>
  <si>
    <t>Vacek, Vojtěch</t>
  </si>
  <si>
    <t>Holub, Tomáš</t>
  </si>
  <si>
    <t>Křemže Chlum 184</t>
  </si>
  <si>
    <t>Hafner, Jan</t>
  </si>
  <si>
    <t>Třeboň</t>
  </si>
  <si>
    <t>Binder, Václav</t>
  </si>
  <si>
    <t>taKleť</t>
  </si>
  <si>
    <t>Žofaj, Jiří</t>
  </si>
  <si>
    <t>Mikešová, Michaela</t>
  </si>
  <si>
    <t>Pikešová, Ivona</t>
  </si>
  <si>
    <t>Sezimovo Ústí</t>
  </si>
  <si>
    <t>Řeřábek Jindřich</t>
  </si>
  <si>
    <t>TRI Šumava Riders</t>
  </si>
  <si>
    <t>Dinos TT lady</t>
  </si>
  <si>
    <t>Procházková Milena</t>
  </si>
  <si>
    <t/>
  </si>
  <si>
    <t>Sirová Lucie</t>
  </si>
  <si>
    <t>Girlsonfire, Hlincová Hora - Kodetka</t>
  </si>
  <si>
    <t>Trizmová Ivana</t>
  </si>
  <si>
    <t>Kokeš Ondřej</t>
  </si>
  <si>
    <t>Hlincová Hora</t>
  </si>
  <si>
    <t>Holub Marek</t>
  </si>
  <si>
    <t>Velešín</t>
  </si>
  <si>
    <t>Švec Libor</t>
  </si>
  <si>
    <t>Bouček Vladimir</t>
  </si>
  <si>
    <t>Plíhal Ondřej</t>
  </si>
  <si>
    <t>1987</t>
  </si>
  <si>
    <t>Triatlon Podroužek 3.8.2024</t>
  </si>
  <si>
    <t>0,5 – 12 – 4,5 km</t>
  </si>
  <si>
    <t>Víkend s triatlonem Zliv31.8.2024</t>
  </si>
  <si>
    <t>1,5 – 37 – 10 km</t>
  </si>
  <si>
    <t>Homola Matěj</t>
  </si>
  <si>
    <t>Kozojed Ondřej</t>
  </si>
  <si>
    <t>Hubáčková Martina</t>
  </si>
  <si>
    <t>Máca Zdeněk</t>
  </si>
  <si>
    <t>Bišková Veronika</t>
  </si>
  <si>
    <t>Gazda Martin</t>
  </si>
  <si>
    <t>Nováková Denisa</t>
  </si>
  <si>
    <t>TC Dvořák Č. Budějovice</t>
  </si>
  <si>
    <t>Třebon</t>
  </si>
  <si>
    <t>Zdenis</t>
  </si>
  <si>
    <t>Ski Club Praha</t>
  </si>
  <si>
    <t>Jihočeský klub maratonců</t>
  </si>
  <si>
    <t>MP</t>
  </si>
  <si>
    <t>ZP</t>
  </si>
  <si>
    <t>00:57:12.34</t>
  </si>
  <si>
    <t>01:00:55.20</t>
  </si>
  <si>
    <t>01:04:38.67</t>
  </si>
  <si>
    <t>01:08:46.00</t>
  </si>
  <si>
    <t>01:15:10.99</t>
  </si>
  <si>
    <t>01:16:08.19</t>
  </si>
  <si>
    <t>01:22:57.91</t>
  </si>
  <si>
    <t>01:23:27.37</t>
  </si>
  <si>
    <t>01:26:58.91</t>
  </si>
  <si>
    <t>01:31:15.15</t>
  </si>
  <si>
    <t>01:31:18.77</t>
  </si>
  <si>
    <t>01:34:40.91</t>
  </si>
  <si>
    <t>01:37:40.18</t>
  </si>
  <si>
    <t>1.</t>
  </si>
  <si>
    <t>2.</t>
  </si>
  <si>
    <t>3.</t>
  </si>
  <si>
    <t>4.</t>
  </si>
  <si>
    <t>5.</t>
  </si>
  <si>
    <t>6.</t>
  </si>
  <si>
    <t>7.</t>
  </si>
  <si>
    <t>8.</t>
  </si>
  <si>
    <t>Kukačka Martin</t>
  </si>
  <si>
    <t>HS Šutri</t>
  </si>
  <si>
    <t>Formánek Jan</t>
  </si>
  <si>
    <t>Rytíři Hluboká</t>
  </si>
  <si>
    <t>Kostohryz Jakub</t>
  </si>
  <si>
    <t>1984</t>
  </si>
  <si>
    <t>Hejna David</t>
  </si>
  <si>
    <t>Štryncl Martin</t>
  </si>
  <si>
    <t>Fischer Anton</t>
  </si>
  <si>
    <t>Tóth Dvořák Stanislav</t>
  </si>
  <si>
    <t>Lhenice</t>
  </si>
  <si>
    <t>1986</t>
  </si>
  <si>
    <t>Grabmüller Aneta</t>
  </si>
  <si>
    <t>Brlicová Natálie</t>
  </si>
  <si>
    <t>Sirová Lucík</t>
  </si>
  <si>
    <t>#girlsonfire,Hlincová Hora-Kodetka</t>
  </si>
  <si>
    <t>1996</t>
  </si>
  <si>
    <t>1997</t>
  </si>
  <si>
    <t>Linduška František</t>
  </si>
  <si>
    <t>Paulát Ondřej</t>
  </si>
  <si>
    <t>RESOLUTION TEAM</t>
  </si>
  <si>
    <t>Sperling Petr</t>
  </si>
  <si>
    <t>Macek Tomáš</t>
  </si>
  <si>
    <t>Triatlon Ladies Tábor</t>
  </si>
  <si>
    <t>Boháč Radim</t>
  </si>
  <si>
    <t>Týn nad Vltavou</t>
  </si>
  <si>
    <t>Víkend s triatlonem Zliv 30.8.2024</t>
  </si>
  <si>
    <t>0,1 – 5 – 1 km</t>
  </si>
  <si>
    <t>Zliv sprint</t>
  </si>
  <si>
    <t>Šoula Václav</t>
  </si>
  <si>
    <t>Kříž David</t>
  </si>
  <si>
    <t>Jakubec Martin</t>
  </si>
  <si>
    <t>Hotový Karel</t>
  </si>
  <si>
    <t>Hubáček Ondřej</t>
  </si>
  <si>
    <t>Tuček Jiří</t>
  </si>
  <si>
    <t>Zikmund Milan</t>
  </si>
  <si>
    <t>Zima Josef</t>
  </si>
  <si>
    <t>Kříž Petr</t>
  </si>
  <si>
    <t>Hendrych Milan</t>
  </si>
  <si>
    <t>Canada</t>
  </si>
  <si>
    <t>Nováková Nela</t>
  </si>
  <si>
    <t>Koptíková Kristýna</t>
  </si>
  <si>
    <t>Šoulová Alžběta</t>
  </si>
  <si>
    <t>Pavlíčková Ludmila</t>
  </si>
  <si>
    <t>Flíčková Alice</t>
  </si>
  <si>
    <t>Procházková Kristýna</t>
  </si>
  <si>
    <t>Vojč Eva</t>
  </si>
  <si>
    <t>Šoulová Alena</t>
  </si>
  <si>
    <t>Křížová Veronika</t>
  </si>
  <si>
    <t>Zliv Sprint</t>
  </si>
  <si>
    <t>KONEČNÉ POŘADÍ JEDNOTLIVCŮ V JČP TRIATLONU – MUŽI</t>
  </si>
  <si>
    <t>KONEČNÉ POŘADÍ JEDNOTLIVCŮ V JČP TRIATLONU – ŽENY</t>
  </si>
  <si>
    <t>Konečné pořadí týmy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</si>
</sst>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hh:mm:ss"/>
    <numFmt numFmtId="166" formatCode="hh:mm:ss\ AM/PM"/>
    <numFmt numFmtId="167" formatCode="[hh]:mm:ss.00"/>
    <numFmt numFmtId="168" formatCode="h:mm:ss;@"/>
    <numFmt numFmtId="169" formatCode="[h]:mm:ss;@"/>
    <numFmt numFmtId="170" formatCode="[$-F400]h:mm:ss\ AM/PM"/>
    <numFmt numFmtId="171" formatCode="_-* #,##0_-;\-* #,##0_-;_-* &quot;-&quot;??_-;_-@_-"/>
  </numFmts>
  <fonts count="5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family val="1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Century Schoolbook L"/>
      <family val="1"/>
      <charset val="1"/>
    </font>
    <font>
      <b/>
      <sz val="10"/>
      <name val="Arial CE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family val="5"/>
      <charset val="238"/>
    </font>
    <font>
      <b/>
      <sz val="8"/>
      <name val="Arial CE"/>
      <family val="5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sz val="11"/>
      <name val="Calibri"/>
      <family val="2"/>
      <charset val="238"/>
      <scheme val="minor"/>
    </font>
    <font>
      <sz val="9"/>
      <color indexed="8"/>
      <name val="Arial CE"/>
      <family val="2"/>
      <charset val="238"/>
    </font>
    <font>
      <b/>
      <sz val="9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Arial CE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color indexed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2"/>
      </patternFill>
    </fill>
  </fills>
  <borders count="4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5">
    <xf numFmtId="0" fontId="0" fillId="0" borderId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0" borderId="40" applyNumberFormat="0" applyFill="0" applyAlignment="0" applyProtection="0"/>
    <xf numFmtId="0" fontId="25" fillId="11" borderId="41" applyNumberFormat="0" applyAlignment="0" applyProtection="0"/>
    <xf numFmtId="0" fontId="26" fillId="0" borderId="42" applyNumberFormat="0" applyFill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2" fillId="0" borderId="0"/>
    <xf numFmtId="0" fontId="3" fillId="0" borderId="0"/>
    <xf numFmtId="0" fontId="22" fillId="13" borderId="45" applyNumberFormat="0" applyFont="0" applyAlignment="0" applyProtection="0"/>
    <xf numFmtId="0" fontId="31" fillId="0" borderId="46" applyNumberFormat="0" applyFill="0" applyAlignment="0" applyProtection="0"/>
    <xf numFmtId="0" fontId="32" fillId="14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15" borderId="47" applyNumberFormat="0" applyAlignment="0" applyProtection="0"/>
    <xf numFmtId="0" fontId="35" fillId="16" borderId="47" applyNumberFormat="0" applyAlignment="0" applyProtection="0"/>
    <xf numFmtId="0" fontId="36" fillId="16" borderId="48" applyNumberFormat="0" applyAlignment="0" applyProtection="0"/>
    <xf numFmtId="0" fontId="37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164" fontId="47" fillId="0" borderId="0" applyFont="0" applyFill="0" applyBorder="0" applyAlignment="0" applyProtection="0"/>
  </cellStyleXfs>
  <cellXfs count="22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15" applyFont="1"/>
    <xf numFmtId="0" fontId="2" fillId="0" borderId="0" xfId="15"/>
    <xf numFmtId="0" fontId="8" fillId="0" borderId="0" xfId="15" applyFont="1" applyAlignment="1">
      <alignment horizontal="center"/>
    </xf>
    <xf numFmtId="165" fontId="2" fillId="0" borderId="0" xfId="15" applyNumberFormat="1"/>
    <xf numFmtId="165" fontId="8" fillId="0" borderId="0" xfId="15" applyNumberFormat="1" applyFont="1"/>
    <xf numFmtId="0" fontId="8" fillId="0" borderId="0" xfId="0" applyFont="1" applyAlignment="1">
      <alignment horizontal="center" vertical="center"/>
    </xf>
    <xf numFmtId="166" fontId="0" fillId="0" borderId="0" xfId="0" applyNumberFormat="1"/>
    <xf numFmtId="166" fontId="8" fillId="0" borderId="0" xfId="0" applyNumberFormat="1" applyFont="1"/>
    <xf numFmtId="166" fontId="0" fillId="0" borderId="0" xfId="0" applyNumberFormat="1" applyAlignment="1">
      <alignment horizontal="right"/>
    </xf>
    <xf numFmtId="166" fontId="8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left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9" xfId="0" applyBorder="1"/>
    <xf numFmtId="0" fontId="0" fillId="0" borderId="3" xfId="0" applyBorder="1"/>
    <xf numFmtId="0" fontId="4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righ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3" borderId="0" xfId="0" applyFont="1" applyFill="1"/>
    <xf numFmtId="0" fontId="13" fillId="3" borderId="0" xfId="19" applyFont="1" applyFill="1" applyAlignment="1">
      <alignment horizontal="center"/>
    </xf>
    <xf numFmtId="0" fontId="13" fillId="3" borderId="0" xfId="19" applyFont="1" applyFill="1"/>
    <xf numFmtId="0" fontId="14" fillId="3" borderId="0" xfId="19" applyFont="1" applyFill="1" applyAlignment="1">
      <alignment horizontal="center"/>
    </xf>
    <xf numFmtId="0" fontId="15" fillId="4" borderId="10" xfId="19" applyFont="1" applyFill="1" applyBorder="1" applyAlignment="1">
      <alignment horizontal="center"/>
    </xf>
    <xf numFmtId="0" fontId="15" fillId="4" borderId="11" xfId="19" applyFont="1" applyFill="1" applyBorder="1" applyAlignment="1">
      <alignment horizontal="center"/>
    </xf>
    <xf numFmtId="0" fontId="15" fillId="4" borderId="12" xfId="19" applyFont="1" applyFill="1" applyBorder="1" applyAlignment="1">
      <alignment horizontal="center"/>
    </xf>
    <xf numFmtId="0" fontId="15" fillId="4" borderId="13" xfId="19" applyFont="1" applyFill="1" applyBorder="1" applyAlignment="1">
      <alignment horizontal="center"/>
    </xf>
    <xf numFmtId="0" fontId="15" fillId="4" borderId="14" xfId="19" applyFont="1" applyFill="1" applyBorder="1" applyAlignment="1">
      <alignment horizontal="center"/>
    </xf>
    <xf numFmtId="0" fontId="15" fillId="3" borderId="0" xfId="19" applyFont="1" applyFill="1"/>
    <xf numFmtId="0" fontId="16" fillId="3" borderId="0" xfId="0" applyFont="1" applyFill="1"/>
    <xf numFmtId="0" fontId="12" fillId="3" borderId="15" xfId="0" applyFont="1" applyFill="1" applyBorder="1"/>
    <xf numFmtId="0" fontId="12" fillId="3" borderId="16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7" fillId="0" borderId="7" xfId="0" applyFont="1" applyBorder="1"/>
    <xf numFmtId="0" fontId="12" fillId="3" borderId="8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2" fillId="3" borderId="19" xfId="0" applyFont="1" applyFill="1" applyBorder="1"/>
    <xf numFmtId="0" fontId="12" fillId="3" borderId="20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0" borderId="22" xfId="0" applyFont="1" applyBorder="1" applyProtection="1"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12" fillId="3" borderId="23" xfId="0" applyFont="1" applyFill="1" applyBorder="1"/>
    <xf numFmtId="0" fontId="12" fillId="3" borderId="5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12" fillId="3" borderId="25" xfId="0" applyFont="1" applyFill="1" applyBorder="1"/>
    <xf numFmtId="0" fontId="12" fillId="3" borderId="26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/>
    <xf numFmtId="0" fontId="12" fillId="0" borderId="5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3" borderId="30" xfId="0" applyFont="1" applyFill="1" applyBorder="1"/>
    <xf numFmtId="0" fontId="12" fillId="3" borderId="29" xfId="0" applyFont="1" applyFill="1" applyBorder="1"/>
    <xf numFmtId="0" fontId="17" fillId="0" borderId="29" xfId="0" applyFont="1" applyBorder="1"/>
    <xf numFmtId="0" fontId="17" fillId="0" borderId="30" xfId="0" applyFont="1" applyBorder="1"/>
    <xf numFmtId="0" fontId="17" fillId="0" borderId="5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" xfId="0" applyFont="1" applyBorder="1"/>
    <xf numFmtId="0" fontId="12" fillId="0" borderId="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3" borderId="7" xfId="0" applyFont="1" applyFill="1" applyBorder="1"/>
    <xf numFmtId="0" fontId="12" fillId="3" borderId="1" xfId="0" applyFont="1" applyFill="1" applyBorder="1"/>
    <xf numFmtId="0" fontId="17" fillId="0" borderId="2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22" xfId="0" applyFont="1" applyFill="1" applyBorder="1"/>
    <xf numFmtId="0" fontId="12" fillId="0" borderId="30" xfId="0" applyFont="1" applyBorder="1" applyProtection="1"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28" xfId="0" applyFont="1" applyBorder="1" applyAlignment="1" applyProtection="1">
      <alignment horizontal="center"/>
      <protection locked="0"/>
    </xf>
    <xf numFmtId="21" fontId="0" fillId="0" borderId="0" xfId="0" applyNumberFormat="1"/>
    <xf numFmtId="21" fontId="7" fillId="0" borderId="0" xfId="0" applyNumberFormat="1" applyFont="1"/>
    <xf numFmtId="0" fontId="0" fillId="23" borderId="0" xfId="0" applyFill="1" applyAlignment="1">
      <alignment horizontal="right"/>
    </xf>
    <xf numFmtId="0" fontId="4" fillId="0" borderId="0" xfId="0" applyFont="1" applyAlignment="1">
      <alignment horizontal="center" vertical="center"/>
    </xf>
    <xf numFmtId="0" fontId="9" fillId="24" borderId="0" xfId="0" applyFont="1" applyFill="1" applyAlignment="1">
      <alignment horizontal="right"/>
    </xf>
    <xf numFmtId="0" fontId="0" fillId="23" borderId="0" xfId="0" applyFill="1"/>
    <xf numFmtId="0" fontId="5" fillId="0" borderId="0" xfId="0" applyFont="1" applyAlignment="1">
      <alignment horizontal="center"/>
    </xf>
    <xf numFmtId="0" fontId="9" fillId="24" borderId="0" xfId="0" applyFont="1" applyFill="1"/>
    <xf numFmtId="0" fontId="9" fillId="24" borderId="0" xfId="0" applyFont="1" applyFill="1" applyAlignment="1">
      <alignment horizontal="center"/>
    </xf>
    <xf numFmtId="0" fontId="4" fillId="24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4" fillId="23" borderId="0" xfId="0" applyFont="1" applyFill="1" applyAlignment="1">
      <alignment horizontal="center" vertical="center"/>
    </xf>
    <xf numFmtId="0" fontId="20" fillId="23" borderId="0" xfId="0" applyFont="1" applyFill="1" applyProtection="1">
      <protection locked="0"/>
    </xf>
    <xf numFmtId="0" fontId="4" fillId="24" borderId="0" xfId="0" applyFont="1" applyFill="1"/>
    <xf numFmtId="0" fontId="4" fillId="24" borderId="0" xfId="0" applyFont="1" applyFill="1" applyAlignment="1">
      <alignment horizontal="right"/>
    </xf>
    <xf numFmtId="0" fontId="38" fillId="0" borderId="0" xfId="0" applyFont="1"/>
    <xf numFmtId="0" fontId="39" fillId="0" borderId="0" xfId="0" applyFont="1" applyAlignment="1">
      <alignment horizontal="center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center"/>
      <protection locked="0"/>
    </xf>
    <xf numFmtId="0" fontId="24" fillId="0" borderId="0" xfId="0" applyFont="1"/>
    <xf numFmtId="167" fontId="0" fillId="0" borderId="0" xfId="0" applyNumberFormat="1"/>
    <xf numFmtId="0" fontId="22" fillId="0" borderId="0" xfId="0" applyFont="1"/>
    <xf numFmtId="168" fontId="40" fillId="0" borderId="0" xfId="0" applyNumberFormat="1" applyFont="1" applyAlignment="1">
      <alignment horizontal="center"/>
    </xf>
    <xf numFmtId="0" fontId="41" fillId="0" borderId="0" xfId="0" applyFont="1" applyAlignment="1" applyProtection="1">
      <alignment horizontal="center"/>
      <protection locked="0"/>
    </xf>
    <xf numFmtId="0" fontId="42" fillId="0" borderId="0" xfId="0" applyFont="1" applyAlignment="1" applyProtection="1">
      <alignment horizontal="center"/>
      <protection locked="0"/>
    </xf>
    <xf numFmtId="0" fontId="44" fillId="0" borderId="0" xfId="0" applyFont="1"/>
    <xf numFmtId="0" fontId="43" fillId="0" borderId="0" xfId="0" applyFont="1" applyAlignment="1">
      <alignment horizontal="center"/>
    </xf>
    <xf numFmtId="169" fontId="0" fillId="0" borderId="0" xfId="0" applyNumberFormat="1"/>
    <xf numFmtId="0" fontId="45" fillId="0" borderId="0" xfId="0" applyFont="1"/>
    <xf numFmtId="0" fontId="46" fillId="0" borderId="0" xfId="0" applyFont="1"/>
    <xf numFmtId="1" fontId="0" fillId="0" borderId="0" xfId="0" applyNumberFormat="1"/>
    <xf numFmtId="0" fontId="45" fillId="0" borderId="0" xfId="15" applyFont="1"/>
    <xf numFmtId="0" fontId="48" fillId="0" borderId="0" xfId="15" applyFont="1"/>
    <xf numFmtId="0" fontId="2" fillId="0" borderId="0" xfId="15" applyAlignment="1">
      <alignment horizontal="center"/>
    </xf>
    <xf numFmtId="170" fontId="0" fillId="0" borderId="0" xfId="0" applyNumberFormat="1"/>
    <xf numFmtId="1" fontId="0" fillId="0" borderId="0" xfId="34" applyNumberFormat="1" applyFont="1"/>
    <xf numFmtId="1" fontId="8" fillId="0" borderId="0" xfId="34" applyNumberFormat="1" applyFont="1"/>
    <xf numFmtId="1" fontId="0" fillId="0" borderId="0" xfId="34" applyNumberFormat="1" applyFont="1" applyAlignment="1">
      <alignment horizontal="center"/>
    </xf>
    <xf numFmtId="170" fontId="0" fillId="0" borderId="0" xfId="0" applyNumberFormat="1" applyAlignment="1">
      <alignment horizontal="right"/>
    </xf>
    <xf numFmtId="170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8" fillId="0" borderId="0" xfId="0" applyNumberFormat="1" applyFont="1" applyAlignment="1">
      <alignment horizontal="right"/>
    </xf>
    <xf numFmtId="169" fontId="24" fillId="0" borderId="0" xfId="15" applyNumberFormat="1" applyFont="1"/>
    <xf numFmtId="0" fontId="48" fillId="0" borderId="0" xfId="0" applyFont="1"/>
    <xf numFmtId="0" fontId="4" fillId="23" borderId="0" xfId="0" applyFont="1" applyFill="1" applyAlignment="1">
      <alignment horizontal="center"/>
    </xf>
    <xf numFmtId="0" fontId="15" fillId="3" borderId="0" xfId="19" applyFont="1" applyFill="1" applyAlignment="1">
      <alignment horizontal="left"/>
    </xf>
    <xf numFmtId="0" fontId="49" fillId="0" borderId="0" xfId="0" applyFont="1" applyAlignment="1">
      <alignment horizontal="center"/>
    </xf>
    <xf numFmtId="0" fontId="50" fillId="3" borderId="16" xfId="0" applyFont="1" applyFill="1" applyBorder="1" applyAlignment="1">
      <alignment horizontal="center"/>
    </xf>
    <xf numFmtId="0" fontId="50" fillId="3" borderId="8" xfId="0" applyFont="1" applyFill="1" applyBorder="1" applyAlignment="1">
      <alignment horizontal="center"/>
    </xf>
    <xf numFmtId="0" fontId="50" fillId="3" borderId="20" xfId="0" applyFont="1" applyFill="1" applyBorder="1" applyAlignment="1">
      <alignment horizontal="center"/>
    </xf>
    <xf numFmtId="0" fontId="50" fillId="3" borderId="26" xfId="0" applyFont="1" applyFill="1" applyBorder="1" applyAlignment="1">
      <alignment horizontal="center"/>
    </xf>
    <xf numFmtId="0" fontId="50" fillId="3" borderId="31" xfId="0" applyFont="1" applyFill="1" applyBorder="1" applyAlignment="1">
      <alignment horizontal="center"/>
    </xf>
    <xf numFmtId="0" fontId="50" fillId="3" borderId="5" xfId="0" applyFont="1" applyFill="1" applyBorder="1" applyAlignment="1">
      <alignment horizontal="center"/>
    </xf>
    <xf numFmtId="0" fontId="50" fillId="3" borderId="2" xfId="0" applyFont="1" applyFill="1" applyBorder="1" applyAlignment="1">
      <alignment horizontal="center"/>
    </xf>
    <xf numFmtId="0" fontId="15" fillId="3" borderId="2" xfId="19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49" fillId="0" borderId="0" xfId="0" applyFont="1" applyAlignment="1">
      <alignment horizontal="right"/>
    </xf>
    <xf numFmtId="0" fontId="19" fillId="0" borderId="0" xfId="15" applyFont="1" applyAlignment="1">
      <alignment horizontal="right"/>
    </xf>
    <xf numFmtId="0" fontId="7" fillId="23" borderId="0" xfId="0" applyFont="1" applyFill="1" applyAlignment="1">
      <alignment horizontal="right"/>
    </xf>
    <xf numFmtId="0" fontId="5" fillId="24" borderId="0" xfId="0" applyFont="1" applyFill="1" applyAlignment="1">
      <alignment horizontal="center"/>
    </xf>
    <xf numFmtId="0" fontId="49" fillId="24" borderId="0" xfId="0" applyFont="1" applyFill="1" applyAlignment="1">
      <alignment horizontal="center"/>
    </xf>
    <xf numFmtId="0" fontId="49" fillId="24" borderId="0" xfId="0" applyFont="1" applyFill="1" applyAlignment="1">
      <alignment horizontal="right"/>
    </xf>
    <xf numFmtId="0" fontId="49" fillId="24" borderId="0" xfId="0" applyFont="1" applyFill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169" fontId="7" fillId="0" borderId="0" xfId="0" applyNumberFormat="1" applyFont="1"/>
    <xf numFmtId="169" fontId="0" fillId="0" borderId="0" xfId="0" applyNumberFormat="1" applyAlignment="1">
      <alignment horizontal="right"/>
    </xf>
    <xf numFmtId="170" fontId="40" fillId="0" borderId="0" xfId="0" applyNumberFormat="1" applyFont="1" applyAlignment="1">
      <alignment horizontal="center"/>
    </xf>
    <xf numFmtId="171" fontId="0" fillId="0" borderId="0" xfId="34" applyNumberFormat="1" applyFont="1" applyAlignment="1">
      <alignment horizontal="right"/>
    </xf>
    <xf numFmtId="171" fontId="8" fillId="0" borderId="0" xfId="34" applyNumberFormat="1" applyFont="1" applyAlignment="1">
      <alignment horizontal="right"/>
    </xf>
    <xf numFmtId="2" fontId="24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170" fontId="0" fillId="0" borderId="0" xfId="0" applyNumberForma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49" fillId="23" borderId="0" xfId="0" applyFont="1" applyFill="1" applyAlignment="1">
      <alignment horizontal="center"/>
    </xf>
    <xf numFmtId="0" fontId="7" fillId="0" borderId="0" xfId="0" applyFont="1" applyAlignment="1">
      <alignment horizontal="center" vertical="top"/>
    </xf>
    <xf numFmtId="0" fontId="9" fillId="23" borderId="0" xfId="0" applyFont="1" applyFill="1" applyAlignment="1">
      <alignment horizontal="center"/>
    </xf>
    <xf numFmtId="0" fontId="9" fillId="23" borderId="0" xfId="0" applyFont="1" applyFill="1" applyAlignment="1">
      <alignment horizontal="right"/>
    </xf>
    <xf numFmtId="0" fontId="9" fillId="23" borderId="0" xfId="0" applyFont="1" applyFill="1"/>
    <xf numFmtId="170" fontId="7" fillId="0" borderId="0" xfId="0" applyNumberFormat="1" applyFont="1" applyAlignment="1">
      <alignment horizontal="right"/>
    </xf>
    <xf numFmtId="0" fontId="43" fillId="0" borderId="0" xfId="15" applyFont="1"/>
    <xf numFmtId="0" fontId="24" fillId="0" borderId="0" xfId="0" applyFont="1" applyAlignment="1">
      <alignment horizontal="center"/>
    </xf>
    <xf numFmtId="170" fontId="46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0" fontId="1" fillId="0" borderId="0" xfId="15" applyFont="1"/>
    <xf numFmtId="0" fontId="45" fillId="0" borderId="0" xfId="15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3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1" fillId="3" borderId="0" xfId="19" applyFont="1" applyFill="1" applyAlignment="1">
      <alignment horizontal="center"/>
    </xf>
    <xf numFmtId="0" fontId="12" fillId="3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</cellXfs>
  <cellStyles count="35">
    <cellStyle name="60 % – Zvýraznění1 2" xfId="1"/>
    <cellStyle name="60 % – Zvýraznění2 2" xfId="2"/>
    <cellStyle name="60 % – Zvýraznění3 2" xfId="3"/>
    <cellStyle name="60 % – Zvýraznění4 2" xfId="4"/>
    <cellStyle name="60 % – Zvýraznění5 2" xfId="5"/>
    <cellStyle name="60 % – Zvýraznění6 2" xfId="6"/>
    <cellStyle name="Celkem" xfId="7" builtinId="25" customBuiltin="1"/>
    <cellStyle name="čárky" xfId="34" builtinId="3"/>
    <cellStyle name="Kontrolní buňka" xfId="8" builtinId="23" customBuiltin="1"/>
    <cellStyle name="Nadpis 1" xfId="9" builtinId="16" customBuiltin="1"/>
    <cellStyle name="Nadpis 2" xfId="10" builtinId="17" customBuiltin="1"/>
    <cellStyle name="Nadpis 3" xfId="11" builtinId="18" customBuiltin="1"/>
    <cellStyle name="Nadpis 4" xfId="12" builtinId="19" customBuiltin="1"/>
    <cellStyle name="Název 2" xfId="13"/>
    <cellStyle name="Neutrální 2" xfId="14"/>
    <cellStyle name="normální" xfId="0" builtinId="0"/>
    <cellStyle name="normální 2" xfId="15"/>
    <cellStyle name="normální 3" xfId="16"/>
    <cellStyle name="normální 4" xfId="17"/>
    <cellStyle name="normální 5" xfId="18"/>
    <cellStyle name="normální_Vse2004rocenka1" xfId="19"/>
    <cellStyle name="Poznámka 2" xfId="20"/>
    <cellStyle name="Propojená buňka" xfId="21" builtinId="24" customBuiltin="1"/>
    <cellStyle name="Správně" xfId="22" builtinId="26" customBuiltin="1"/>
    <cellStyle name="Text upozornění" xfId="23" builtinId="11" customBuiltin="1"/>
    <cellStyle name="Vstup" xfId="24" builtinId="20" customBuiltin="1"/>
    <cellStyle name="Výpočet" xfId="25" builtinId="22" customBuiltin="1"/>
    <cellStyle name="Výstup" xfId="26" builtinId="21" customBuiltin="1"/>
    <cellStyle name="Vysvětlující text" xfId="27" builtinId="53" customBuiltin="1"/>
    <cellStyle name="Zvýraznění 1" xfId="28" builtinId="29" customBuiltin="1"/>
    <cellStyle name="Zvýraznění 2" xfId="29" builtinId="33" customBuiltin="1"/>
    <cellStyle name="Zvýraznění 3" xfId="30" builtinId="37" customBuiltin="1"/>
    <cellStyle name="Zvýraznění 4" xfId="31" builtinId="41" customBuiltin="1"/>
    <cellStyle name="Zvýraznění 5" xfId="32" builtinId="45" customBuiltin="1"/>
    <cellStyle name="Zvýraznění 6" xfId="33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astnik\Downloads\talin%20duatlon\d_tali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astnik\Downloads\zliv\zliv_dlouh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je\TT\v&#253;sledky%202022\zliv\Triatlon%20Zliv%20Triatlon%20Zliv%20(0,75%20-%2020%20-%205%20km)%20-%20v&#253;sledky%20-%20postar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astnik\Downloads\Ratm&#237;rov\Jind&#345;ichohradeck&#253;%20Triatlon%202024%20-%20v&#253;sledk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astnik\Downloads\Holubov\3810_holubov_vysledky_ex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astnik\Downloads\t&#225;l&#237;n%20triatlon\20240706_talin_poha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astnik\Downloads\jivno\jiv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je\TT\v&#253;sledky%202023\podrou&#382;ek\Triatlon%20Podrou&#382;ek%20-%20v&#253;sledky%20po%20staru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astnik\Downloads\podrou&#382;ek\Triatlon%20Podrou&#382;ek%20-%20v&#253;sledky%20po%20star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astnik\Downloads\podrou&#382;ek\Triatlon%20Podrou&#382;ek%20-%20v&#253;sledky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astnik\Downloads\zliv\320240831_zliv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0511_talin"/>
    </sheetNames>
    <sheetDataSet>
      <sheetData sheetId="0">
        <row r="5">
          <cell r="B5" t="str">
            <v>1.</v>
          </cell>
          <cell r="C5" t="str">
            <v>M4</v>
          </cell>
          <cell r="D5">
            <v>96</v>
          </cell>
          <cell r="E5" t="str">
            <v>Koptík Jiří</v>
          </cell>
          <cell r="F5">
            <v>1982</v>
          </cell>
          <cell r="G5" t="str">
            <v>TriSK České Budějovice</v>
          </cell>
          <cell r="H5" t="str">
            <v>00:48:15.14</v>
          </cell>
          <cell r="I5" t="str">
            <v>06:25</v>
          </cell>
          <cell r="J5" t="str">
            <v>00:29</v>
          </cell>
          <cell r="K5" t="str">
            <v>26:35</v>
          </cell>
          <cell r="L5" t="str">
            <v>00:28</v>
          </cell>
          <cell r="M5" t="str">
            <v>14:19</v>
          </cell>
        </row>
        <row r="6">
          <cell r="B6" t="str">
            <v>2.</v>
          </cell>
          <cell r="C6" t="str">
            <v>M4</v>
          </cell>
          <cell r="D6">
            <v>91</v>
          </cell>
          <cell r="E6" t="str">
            <v>Konárek Zdeněk</v>
          </cell>
          <cell r="F6">
            <v>1982</v>
          </cell>
          <cell r="G6" t="str">
            <v>ŠuTri Prachatice</v>
          </cell>
          <cell r="H6" t="str">
            <v>00:48:36.96</v>
          </cell>
          <cell r="I6" t="str">
            <v>06:32</v>
          </cell>
          <cell r="J6" t="str">
            <v>00:32</v>
          </cell>
          <cell r="K6" t="str">
            <v>26:23</v>
          </cell>
          <cell r="L6" t="str">
            <v>00:26</v>
          </cell>
          <cell r="M6" t="str">
            <v>14:44</v>
          </cell>
        </row>
        <row r="7">
          <cell r="B7" t="str">
            <v>3.</v>
          </cell>
          <cell r="C7" t="str">
            <v>M4</v>
          </cell>
          <cell r="D7">
            <v>124</v>
          </cell>
          <cell r="E7" t="str">
            <v>Šíp Jaromír</v>
          </cell>
          <cell r="F7">
            <v>1979</v>
          </cell>
          <cell r="G7" t="str">
            <v>TT Tálín</v>
          </cell>
          <cell r="H7" t="str">
            <v>00:48:47.67</v>
          </cell>
          <cell r="I7" t="str">
            <v>06:43</v>
          </cell>
          <cell r="J7" t="str">
            <v>00:35</v>
          </cell>
          <cell r="K7" t="str">
            <v>26:53</v>
          </cell>
          <cell r="L7" t="str">
            <v>00:29</v>
          </cell>
          <cell r="M7" t="str">
            <v>14:07</v>
          </cell>
        </row>
        <row r="8">
          <cell r="B8" t="str">
            <v>1.</v>
          </cell>
          <cell r="C8" t="str">
            <v>M5</v>
          </cell>
          <cell r="D8">
            <v>70</v>
          </cell>
          <cell r="E8" t="str">
            <v>Juráň Karel</v>
          </cell>
          <cell r="F8">
            <v>1974</v>
          </cell>
          <cell r="G8" t="str">
            <v>TT Tálín</v>
          </cell>
          <cell r="H8" t="str">
            <v>00:49:28.94</v>
          </cell>
          <cell r="I8" t="str">
            <v>06:43</v>
          </cell>
          <cell r="J8" t="str">
            <v>00:24</v>
          </cell>
          <cell r="K8" t="str">
            <v>26:54</v>
          </cell>
          <cell r="L8" t="str">
            <v>00:22</v>
          </cell>
          <cell r="M8" t="str">
            <v>15:07</v>
          </cell>
        </row>
        <row r="9">
          <cell r="B9" t="str">
            <v>4.</v>
          </cell>
          <cell r="C9" t="str">
            <v>M4</v>
          </cell>
          <cell r="D9">
            <v>167</v>
          </cell>
          <cell r="E9" t="str">
            <v>Plánek Karel</v>
          </cell>
          <cell r="F9">
            <v>1976</v>
          </cell>
          <cell r="G9" t="str">
            <v>ŠuTri Prachatice</v>
          </cell>
          <cell r="H9" t="str">
            <v>00:49:36.72</v>
          </cell>
          <cell r="I9" t="str">
            <v>06:48</v>
          </cell>
          <cell r="J9" t="str">
            <v>00:32</v>
          </cell>
          <cell r="K9" t="str">
            <v>27:40</v>
          </cell>
          <cell r="L9" t="str">
            <v>00:28</v>
          </cell>
          <cell r="M9" t="str">
            <v>14:09</v>
          </cell>
        </row>
        <row r="10">
          <cell r="B10" t="str">
            <v>5.</v>
          </cell>
          <cell r="C10" t="str">
            <v>M4</v>
          </cell>
          <cell r="D10">
            <v>174</v>
          </cell>
          <cell r="E10" t="str">
            <v>Kašák Václav</v>
          </cell>
          <cell r="F10">
            <v>1979</v>
          </cell>
          <cell r="G10" t="str">
            <v>Česká Sport Bike</v>
          </cell>
          <cell r="H10" t="str">
            <v>00:50:49.26</v>
          </cell>
          <cell r="I10" t="str">
            <v>07:06</v>
          </cell>
          <cell r="J10" t="str">
            <v>00:20</v>
          </cell>
          <cell r="K10" t="str">
            <v>28:25</v>
          </cell>
          <cell r="L10" t="str">
            <v>00:15</v>
          </cell>
          <cell r="M10" t="str">
            <v>14:43</v>
          </cell>
        </row>
        <row r="11">
          <cell r="B11" t="str">
            <v>6.</v>
          </cell>
          <cell r="C11" t="str">
            <v>M4</v>
          </cell>
          <cell r="D11">
            <v>169</v>
          </cell>
          <cell r="E11" t="str">
            <v>Holub Martin</v>
          </cell>
          <cell r="F11">
            <v>1978</v>
          </cell>
          <cell r="G11" t="str">
            <v>TT Tálín</v>
          </cell>
          <cell r="H11" t="str">
            <v>00:51:08.05</v>
          </cell>
          <cell r="I11" t="str">
            <v>06:49</v>
          </cell>
          <cell r="J11" t="str">
            <v>00:28</v>
          </cell>
          <cell r="K11" t="str">
            <v>28:36</v>
          </cell>
          <cell r="L11" t="str">
            <v>00:27</v>
          </cell>
          <cell r="M11" t="str">
            <v>14:48</v>
          </cell>
        </row>
        <row r="12">
          <cell r="B12" t="str">
            <v>7.</v>
          </cell>
          <cell r="C12" t="str">
            <v>M4</v>
          </cell>
          <cell r="D12">
            <v>39</v>
          </cell>
          <cell r="E12" t="str">
            <v>Hadáček František</v>
          </cell>
          <cell r="F12">
            <v>1975</v>
          </cell>
          <cell r="G12" t="str">
            <v>SPSVD Jistebnice</v>
          </cell>
          <cell r="H12" t="str">
            <v>00:51:57.90</v>
          </cell>
          <cell r="I12" t="str">
            <v>06:38</v>
          </cell>
          <cell r="J12" t="str">
            <v>00:56</v>
          </cell>
          <cell r="K12" t="str">
            <v>29:17</v>
          </cell>
          <cell r="L12" t="str">
            <v>00:41</v>
          </cell>
          <cell r="M12" t="str">
            <v>14:26</v>
          </cell>
        </row>
        <row r="13">
          <cell r="B13" t="str">
            <v>1.</v>
          </cell>
          <cell r="C13" t="str">
            <v>M3</v>
          </cell>
          <cell r="D13">
            <v>117</v>
          </cell>
          <cell r="E13" t="str">
            <v>Pischek Pavel</v>
          </cell>
          <cell r="F13">
            <v>1989</v>
          </cell>
          <cell r="G13" t="str">
            <v>Musher Klub JCC</v>
          </cell>
          <cell r="H13" t="str">
            <v>00:52:57.62</v>
          </cell>
          <cell r="I13" t="str">
            <v>07:07</v>
          </cell>
          <cell r="J13" t="str">
            <v>00:39</v>
          </cell>
          <cell r="K13" t="str">
            <v>29:24</v>
          </cell>
          <cell r="L13" t="str">
            <v>00:45</v>
          </cell>
          <cell r="M13" t="str">
            <v>15:03</v>
          </cell>
        </row>
        <row r="14">
          <cell r="B14" t="str">
            <v>2.</v>
          </cell>
          <cell r="C14" t="str">
            <v>M5</v>
          </cell>
          <cell r="D14">
            <v>122</v>
          </cell>
          <cell r="E14" t="str">
            <v>Skalka Pavel</v>
          </cell>
          <cell r="F14">
            <v>1970</v>
          </cell>
          <cell r="G14" t="str">
            <v>Lipí</v>
          </cell>
          <cell r="H14" t="str">
            <v>00:53:32.04</v>
          </cell>
          <cell r="I14" t="str">
            <v>06:59</v>
          </cell>
          <cell r="J14" t="str">
            <v>00:36</v>
          </cell>
          <cell r="K14" t="str">
            <v>30:38</v>
          </cell>
          <cell r="L14" t="str">
            <v>00:35</v>
          </cell>
          <cell r="M14" t="str">
            <v>14:44</v>
          </cell>
        </row>
        <row r="15">
          <cell r="B15" t="str">
            <v>3.</v>
          </cell>
          <cell r="C15" t="str">
            <v>M5</v>
          </cell>
          <cell r="D15">
            <v>171</v>
          </cell>
          <cell r="E15" t="str">
            <v>Průcha Josef</v>
          </cell>
          <cell r="F15">
            <v>1971</v>
          </cell>
          <cell r="G15" t="str">
            <v>CBC Team</v>
          </cell>
          <cell r="H15" t="str">
            <v>00:54:23.23</v>
          </cell>
          <cell r="I15" t="str">
            <v>07:01</v>
          </cell>
          <cell r="J15" t="str">
            <v>00:38</v>
          </cell>
          <cell r="K15" t="str">
            <v>30:34</v>
          </cell>
          <cell r="L15" t="str">
            <v>00:31</v>
          </cell>
          <cell r="M15" t="str">
            <v>15:39</v>
          </cell>
        </row>
        <row r="16">
          <cell r="B16" t="str">
            <v>8.</v>
          </cell>
          <cell r="C16" t="str">
            <v>M4</v>
          </cell>
          <cell r="D16">
            <v>99</v>
          </cell>
          <cell r="E16" t="str">
            <v>Krajánek Tomáš</v>
          </cell>
          <cell r="F16">
            <v>1979</v>
          </cell>
          <cell r="G16" t="str">
            <v>ŠuTri Prachatice</v>
          </cell>
          <cell r="H16" t="str">
            <v>00:55:12.28</v>
          </cell>
          <cell r="I16" t="str">
            <v>07:08</v>
          </cell>
          <cell r="J16" t="str">
            <v>00:21</v>
          </cell>
          <cell r="K16" t="str">
            <v>32:29</v>
          </cell>
          <cell r="L16" t="str">
            <v>00:17</v>
          </cell>
          <cell r="M16" t="str">
            <v>14:58</v>
          </cell>
        </row>
        <row r="17">
          <cell r="B17" t="str">
            <v>9.</v>
          </cell>
          <cell r="C17" t="str">
            <v>M4</v>
          </cell>
          <cell r="D17">
            <v>178</v>
          </cell>
          <cell r="E17" t="str">
            <v>Dvořák Jan</v>
          </cell>
          <cell r="F17">
            <v>1979</v>
          </cell>
          <cell r="G17" t="str">
            <v>SpectrumBike Racing</v>
          </cell>
          <cell r="H17" t="str">
            <v>00:55:57.66</v>
          </cell>
          <cell r="I17" t="str">
            <v>08:07</v>
          </cell>
          <cell r="J17" t="str">
            <v>00:33</v>
          </cell>
          <cell r="K17" t="str">
            <v>30:24</v>
          </cell>
          <cell r="L17" t="str">
            <v>0</v>
          </cell>
          <cell r="M17" t="str">
            <v>16:53</v>
          </cell>
        </row>
        <row r="18">
          <cell r="B18" t="str">
            <v>1.</v>
          </cell>
          <cell r="C18" t="str">
            <v>Z2</v>
          </cell>
          <cell r="D18">
            <v>31</v>
          </cell>
          <cell r="E18" t="str">
            <v>Fořtová Petra</v>
          </cell>
          <cell r="F18">
            <v>2002</v>
          </cell>
          <cell r="G18" t="str">
            <v>Plavecký klub Písek</v>
          </cell>
          <cell r="H18" t="str">
            <v>00:56:09.23</v>
          </cell>
          <cell r="I18" t="str">
            <v>07:29</v>
          </cell>
          <cell r="J18" t="str">
            <v>00:35</v>
          </cell>
          <cell r="K18" t="str">
            <v>31:57</v>
          </cell>
          <cell r="L18" t="str">
            <v>00:29</v>
          </cell>
          <cell r="M18" t="str">
            <v>15:40</v>
          </cell>
        </row>
        <row r="19">
          <cell r="B19" t="str">
            <v>1.</v>
          </cell>
          <cell r="C19" t="str">
            <v>M6</v>
          </cell>
          <cell r="D19">
            <v>34</v>
          </cell>
          <cell r="E19" t="str">
            <v>Grabmuller Ivo</v>
          </cell>
          <cell r="F19">
            <v>1962</v>
          </cell>
          <cell r="G19" t="str">
            <v>BH TT České Budějovice</v>
          </cell>
          <cell r="H19" t="str">
            <v>00:56:12.44</v>
          </cell>
          <cell r="I19" t="str">
            <v>07:35</v>
          </cell>
          <cell r="J19" t="str">
            <v>00:44</v>
          </cell>
          <cell r="K19" t="str">
            <v>31:03</v>
          </cell>
          <cell r="L19" t="str">
            <v>00:37</v>
          </cell>
          <cell r="M19" t="str">
            <v>16:12</v>
          </cell>
        </row>
        <row r="20">
          <cell r="B20" t="str">
            <v>1.</v>
          </cell>
          <cell r="C20" t="str">
            <v>M1</v>
          </cell>
          <cell r="D20">
            <v>152</v>
          </cell>
          <cell r="E20" t="str">
            <v>Prokop Václav</v>
          </cell>
          <cell r="F20">
            <v>2008</v>
          </cell>
          <cell r="G20" t="str">
            <v>Stevens Cyklošvec Písek</v>
          </cell>
          <cell r="H20" t="str">
            <v>00:56:19.95</v>
          </cell>
          <cell r="I20" t="str">
            <v>07:21</v>
          </cell>
          <cell r="J20" t="str">
            <v>00:55</v>
          </cell>
          <cell r="K20" t="str">
            <v>36:05</v>
          </cell>
          <cell r="L20" t="str">
            <v>00:37</v>
          </cell>
          <cell r="M20" t="str">
            <v>11:22</v>
          </cell>
        </row>
        <row r="21">
          <cell r="B21" t="str">
            <v>1.</v>
          </cell>
          <cell r="C21" t="str">
            <v>Z5</v>
          </cell>
          <cell r="D21">
            <v>37</v>
          </cell>
          <cell r="E21" t="str">
            <v>Grabmüllerová Šárka</v>
          </cell>
          <cell r="F21">
            <v>1969</v>
          </cell>
          <cell r="G21" t="str">
            <v>BH České Budějovice</v>
          </cell>
          <cell r="H21" t="str">
            <v>00:56:36.83</v>
          </cell>
          <cell r="I21" t="str">
            <v>07:47</v>
          </cell>
          <cell r="J21" t="str">
            <v>00:38</v>
          </cell>
          <cell r="K21" t="str">
            <v>31:32</v>
          </cell>
          <cell r="L21" t="str">
            <v>00:41</v>
          </cell>
          <cell r="M21" t="str">
            <v>15:59</v>
          </cell>
        </row>
        <row r="22">
          <cell r="B22" t="str">
            <v>10.</v>
          </cell>
          <cell r="C22" t="str">
            <v>M4</v>
          </cell>
          <cell r="D22">
            <v>114</v>
          </cell>
          <cell r="E22" t="str">
            <v>Peterka Ales</v>
          </cell>
          <cell r="F22">
            <v>1979</v>
          </cell>
          <cell r="G22" t="str">
            <v>Bk nezmar</v>
          </cell>
          <cell r="H22" t="str">
            <v>00:57:12.88</v>
          </cell>
          <cell r="I22" t="str">
            <v>08:01</v>
          </cell>
          <cell r="J22" t="str">
            <v>00:39</v>
          </cell>
          <cell r="K22" t="str">
            <v>30:42</v>
          </cell>
          <cell r="L22" t="str">
            <v>00:37</v>
          </cell>
          <cell r="M22" t="str">
            <v>17:14</v>
          </cell>
        </row>
        <row r="23">
          <cell r="B23" t="str">
            <v>4.</v>
          </cell>
          <cell r="C23" t="str">
            <v>M5</v>
          </cell>
          <cell r="D23">
            <v>116</v>
          </cell>
          <cell r="E23" t="str">
            <v>Pexa Martin</v>
          </cell>
          <cell r="F23">
            <v>1974</v>
          </cell>
          <cell r="G23" t="str">
            <v>Cyklo Jiřička</v>
          </cell>
          <cell r="H23" t="str">
            <v>00:57:47.39</v>
          </cell>
          <cell r="I23" t="str">
            <v>07:58</v>
          </cell>
          <cell r="J23" t="str">
            <v>00:32</v>
          </cell>
          <cell r="K23" t="str">
            <v>31:31</v>
          </cell>
          <cell r="L23" t="str">
            <v>00:30</v>
          </cell>
          <cell r="M23" t="str">
            <v>17:16</v>
          </cell>
        </row>
        <row r="24">
          <cell r="B24" t="str">
            <v>1.</v>
          </cell>
          <cell r="C24" t="str">
            <v>M2</v>
          </cell>
          <cell r="D24">
            <v>111</v>
          </cell>
          <cell r="E24" t="str">
            <v>Machník Tomáš</v>
          </cell>
          <cell r="F24">
            <v>1998</v>
          </cell>
          <cell r="G24" t="str">
            <v>ŠuTri Prachatice</v>
          </cell>
          <cell r="H24" t="str">
            <v>00:58:12.85</v>
          </cell>
          <cell r="I24" t="str">
            <v>07:02</v>
          </cell>
          <cell r="J24" t="str">
            <v>00:39</v>
          </cell>
          <cell r="K24" t="str">
            <v>29:59</v>
          </cell>
          <cell r="L24" t="str">
            <v>00:33</v>
          </cell>
          <cell r="M24" t="str">
            <v>19:59</v>
          </cell>
        </row>
        <row r="25">
          <cell r="B25" t="str">
            <v>1.</v>
          </cell>
          <cell r="C25" t="str">
            <v>Z4</v>
          </cell>
          <cell r="D25">
            <v>127</v>
          </cell>
          <cell r="E25" t="str">
            <v>Tučková Jana</v>
          </cell>
          <cell r="F25">
            <v>1982</v>
          </cell>
          <cell r="G25" t="str">
            <v>TriSK ČB</v>
          </cell>
          <cell r="H25" t="str">
            <v>00:59:27.21</v>
          </cell>
          <cell r="I25" t="str">
            <v>07:48</v>
          </cell>
          <cell r="J25" t="str">
            <v>00:53</v>
          </cell>
          <cell r="K25" t="str">
            <v>34:04</v>
          </cell>
          <cell r="L25" t="str">
            <v>00:53</v>
          </cell>
          <cell r="M25" t="str">
            <v>15:48</v>
          </cell>
        </row>
        <row r="26">
          <cell r="B26" t="str">
            <v>11.</v>
          </cell>
          <cell r="C26" t="str">
            <v>M4</v>
          </cell>
          <cell r="D26">
            <v>7</v>
          </cell>
          <cell r="E26" t="str">
            <v>Bouček Vladimír</v>
          </cell>
          <cell r="F26">
            <v>1975</v>
          </cell>
          <cell r="H26" t="str">
            <v>00:59:58.19</v>
          </cell>
          <cell r="I26" t="str">
            <v>08:40</v>
          </cell>
          <cell r="J26" t="str">
            <v>00:47</v>
          </cell>
          <cell r="K26" t="str">
            <v>32:22</v>
          </cell>
          <cell r="L26" t="str">
            <v>00:30</v>
          </cell>
          <cell r="M26" t="str">
            <v>17:38</v>
          </cell>
        </row>
        <row r="27">
          <cell r="B27" t="str">
            <v>2.</v>
          </cell>
          <cell r="C27" t="str">
            <v>M6</v>
          </cell>
          <cell r="D27">
            <v>179</v>
          </cell>
          <cell r="E27" t="str">
            <v>Pech Roman</v>
          </cell>
          <cell r="F27">
            <v>1962</v>
          </cell>
          <cell r="G27" t="str">
            <v>Šutri Prachatice</v>
          </cell>
          <cell r="H27" t="str">
            <v>01:00:45.97</v>
          </cell>
          <cell r="I27" t="str">
            <v>08:21</v>
          </cell>
          <cell r="J27" t="str">
            <v>00:42</v>
          </cell>
          <cell r="K27" t="str">
            <v>33:44</v>
          </cell>
          <cell r="L27" t="str">
            <v>00:42</v>
          </cell>
          <cell r="M27" t="str">
            <v>17:16</v>
          </cell>
        </row>
        <row r="28">
          <cell r="B28" t="str">
            <v>2.</v>
          </cell>
          <cell r="C28" t="str">
            <v>Z4</v>
          </cell>
          <cell r="D28">
            <v>5</v>
          </cell>
          <cell r="E28" t="str">
            <v>Adámková Dana</v>
          </cell>
          <cell r="F28">
            <v>1980</v>
          </cell>
          <cell r="G28" t="str">
            <v>TT Tálín</v>
          </cell>
          <cell r="H28" t="str">
            <v>01:00:51.89</v>
          </cell>
          <cell r="I28" t="str">
            <v>08:30</v>
          </cell>
          <cell r="J28" t="str">
            <v>00:49</v>
          </cell>
          <cell r="K28" t="str">
            <v>33:07</v>
          </cell>
          <cell r="L28" t="str">
            <v>00:50</v>
          </cell>
          <cell r="M28" t="str">
            <v>17:36</v>
          </cell>
        </row>
        <row r="29">
          <cell r="B29" t="str">
            <v>1.</v>
          </cell>
          <cell r="C29" t="str">
            <v>Z3</v>
          </cell>
          <cell r="D29">
            <v>128</v>
          </cell>
          <cell r="E29" t="str">
            <v>Vondrušková Jana</v>
          </cell>
          <cell r="F29">
            <v>1989</v>
          </cell>
          <cell r="G29" t="str">
            <v>TT Tálín</v>
          </cell>
          <cell r="H29" t="str">
            <v>01:01:58.63</v>
          </cell>
          <cell r="I29" t="str">
            <v>08:01</v>
          </cell>
          <cell r="J29" t="str">
            <v>00:34</v>
          </cell>
          <cell r="K29" t="str">
            <v>35:49</v>
          </cell>
          <cell r="L29" t="str">
            <v>00:27</v>
          </cell>
          <cell r="M29" t="str">
            <v>17:07</v>
          </cell>
        </row>
        <row r="30">
          <cell r="B30" t="str">
            <v>2.</v>
          </cell>
          <cell r="C30" t="str">
            <v>M2</v>
          </cell>
          <cell r="D30">
            <v>177</v>
          </cell>
          <cell r="E30" t="str">
            <v>Ryška Marek</v>
          </cell>
          <cell r="F30">
            <v>1996</v>
          </cell>
          <cell r="G30" t="str">
            <v>Mountainbike cz Milevsko</v>
          </cell>
          <cell r="H30" t="str">
            <v>01:03:10.26</v>
          </cell>
          <cell r="I30" t="str">
            <v>07:22</v>
          </cell>
          <cell r="J30" t="str">
            <v>00:35</v>
          </cell>
          <cell r="K30" t="str">
            <v>35:59</v>
          </cell>
          <cell r="L30" t="str">
            <v>00:20</v>
          </cell>
          <cell r="M30" t="str">
            <v>18:55</v>
          </cell>
        </row>
        <row r="31">
          <cell r="B31" t="str">
            <v>5.</v>
          </cell>
          <cell r="C31" t="str">
            <v>M5</v>
          </cell>
          <cell r="D31">
            <v>110</v>
          </cell>
          <cell r="E31" t="str">
            <v>Mach Milan</v>
          </cell>
          <cell r="F31">
            <v>1967</v>
          </cell>
          <cell r="G31" t="str">
            <v>ŠuTri Prachatice</v>
          </cell>
          <cell r="H31" t="str">
            <v>01:03:54.95</v>
          </cell>
          <cell r="I31" t="str">
            <v>08:39</v>
          </cell>
          <cell r="J31" t="str">
            <v>00:59</v>
          </cell>
          <cell r="K31" t="str">
            <v>34:48</v>
          </cell>
          <cell r="L31" t="str">
            <v>00:39</v>
          </cell>
          <cell r="M31" t="str">
            <v>18:51</v>
          </cell>
        </row>
        <row r="32">
          <cell r="B32" t="str">
            <v>3.</v>
          </cell>
          <cell r="C32" t="str">
            <v>M6</v>
          </cell>
          <cell r="D32">
            <v>112</v>
          </cell>
          <cell r="E32" t="str">
            <v>Mikoláš Jan</v>
          </cell>
          <cell r="F32">
            <v>1961</v>
          </cell>
          <cell r="H32" t="str">
            <v>01:05:13.52</v>
          </cell>
          <cell r="I32" t="str">
            <v>09:39</v>
          </cell>
          <cell r="J32" t="str">
            <v>00:27</v>
          </cell>
          <cell r="K32" t="str">
            <v>35:20</v>
          </cell>
          <cell r="L32" t="str">
            <v>00:25</v>
          </cell>
          <cell r="M32" t="str">
            <v>19:22</v>
          </cell>
        </row>
        <row r="33">
          <cell r="B33" t="str">
            <v>6.</v>
          </cell>
          <cell r="C33" t="str">
            <v>M5</v>
          </cell>
          <cell r="D33">
            <v>180</v>
          </cell>
          <cell r="E33" t="str">
            <v>Valdauf Radim</v>
          </cell>
          <cell r="F33">
            <v>1965</v>
          </cell>
          <cell r="G33" t="str">
            <v>Hluboká nad Vltavou</v>
          </cell>
          <cell r="H33" t="str">
            <v>01:07:04.33</v>
          </cell>
          <cell r="I33" t="str">
            <v>09:03</v>
          </cell>
          <cell r="J33" t="str">
            <v>00:48</v>
          </cell>
          <cell r="K33" t="str">
            <v>35:24</v>
          </cell>
          <cell r="L33" t="str">
            <v>00:40</v>
          </cell>
          <cell r="M33" t="str">
            <v>21:09</v>
          </cell>
        </row>
        <row r="34">
          <cell r="B34" t="str">
            <v>3.</v>
          </cell>
          <cell r="C34" t="str">
            <v>Z4</v>
          </cell>
          <cell r="D34">
            <v>172</v>
          </cell>
          <cell r="E34" t="str">
            <v>Dudová Veronika</v>
          </cell>
          <cell r="F34">
            <v>1980</v>
          </cell>
          <cell r="G34" t="str">
            <v>CBC Team</v>
          </cell>
          <cell r="H34" t="str">
            <v>01:08:39.35</v>
          </cell>
          <cell r="I34" t="str">
            <v>08:29</v>
          </cell>
          <cell r="J34" t="str">
            <v>00:58</v>
          </cell>
          <cell r="K34" t="str">
            <v>39:31</v>
          </cell>
          <cell r="L34" t="str">
            <v>00:50</v>
          </cell>
          <cell r="M34" t="str">
            <v>18:51</v>
          </cell>
        </row>
        <row r="35">
          <cell r="B35" t="str">
            <v>2.</v>
          </cell>
          <cell r="C35" t="str">
            <v>Z5</v>
          </cell>
          <cell r="D35">
            <v>175</v>
          </cell>
          <cell r="E35" t="str">
            <v>Hronová Božena</v>
          </cell>
          <cell r="F35">
            <v>1954</v>
          </cell>
          <cell r="G35" t="str">
            <v>ŠuTri Prachatice</v>
          </cell>
          <cell r="H35" t="str">
            <v>01:09:41.11</v>
          </cell>
          <cell r="I35" t="str">
            <v>09:20</v>
          </cell>
          <cell r="J35" t="str">
            <v>01:05</v>
          </cell>
          <cell r="K35" t="str">
            <v>37:18</v>
          </cell>
          <cell r="L35" t="str">
            <v>01:02</v>
          </cell>
          <cell r="M35" t="str">
            <v>20:56</v>
          </cell>
        </row>
        <row r="36">
          <cell r="B36" t="str">
            <v>7.</v>
          </cell>
          <cell r="C36" t="str">
            <v>M5</v>
          </cell>
          <cell r="D36">
            <v>170</v>
          </cell>
          <cell r="E36" t="str">
            <v>Tylichtr Petr</v>
          </cell>
          <cell r="F36">
            <v>1971</v>
          </cell>
          <cell r="G36" t="str">
            <v>TT Tálín</v>
          </cell>
          <cell r="H36" t="str">
            <v>01:11:46.57</v>
          </cell>
          <cell r="I36" t="str">
            <v>09:16</v>
          </cell>
          <cell r="J36" t="str">
            <v>00:34</v>
          </cell>
          <cell r="K36" t="str">
            <v>43:40</v>
          </cell>
          <cell r="L36" t="str">
            <v>00:28</v>
          </cell>
          <cell r="M36" t="str">
            <v>17:49</v>
          </cell>
        </row>
        <row r="37">
          <cell r="B37" t="str">
            <v>4.</v>
          </cell>
          <cell r="C37" t="str">
            <v>Z4</v>
          </cell>
          <cell r="D37">
            <v>89</v>
          </cell>
          <cell r="E37" t="str">
            <v>Kokaisl Vendula</v>
          </cell>
          <cell r="F37">
            <v>1977</v>
          </cell>
          <cell r="G37" t="str">
            <v>SC Chrestovice</v>
          </cell>
          <cell r="H37" t="str">
            <v>01:12:24.95</v>
          </cell>
          <cell r="I37" t="str">
            <v>09:43</v>
          </cell>
          <cell r="J37" t="str">
            <v>00:38</v>
          </cell>
          <cell r="K37" t="str">
            <v>40:37</v>
          </cell>
          <cell r="L37" t="str">
            <v>00:27</v>
          </cell>
          <cell r="M37" t="str">
            <v>20:59</v>
          </cell>
        </row>
        <row r="38">
          <cell r="B38" t="str">
            <v>4.</v>
          </cell>
          <cell r="C38" t="str">
            <v>M6</v>
          </cell>
          <cell r="D38">
            <v>58</v>
          </cell>
          <cell r="E38" t="str">
            <v>Jahoda Vladimír</v>
          </cell>
          <cell r="F38">
            <v>1963</v>
          </cell>
          <cell r="G38" t="str">
            <v>TT Tálín</v>
          </cell>
          <cell r="H38" t="str">
            <v>01:13:17.07</v>
          </cell>
          <cell r="I38" t="str">
            <v>09:15</v>
          </cell>
          <cell r="J38" t="str">
            <v>01:33</v>
          </cell>
          <cell r="K38" t="str">
            <v>41:27</v>
          </cell>
          <cell r="L38" t="str">
            <v>00:50</v>
          </cell>
          <cell r="M38" t="str">
            <v>20:13</v>
          </cell>
        </row>
        <row r="39">
          <cell r="B39" t="str">
            <v>1.</v>
          </cell>
          <cell r="C39" t="str">
            <v>Z1</v>
          </cell>
          <cell r="D39">
            <v>160</v>
          </cell>
          <cell r="E39" t="str">
            <v>Holubová Kristýna</v>
          </cell>
          <cell r="F39">
            <v>2010</v>
          </cell>
          <cell r="G39" t="str">
            <v>TT Tálín</v>
          </cell>
          <cell r="H39" t="str">
            <v>01:14:38.90</v>
          </cell>
          <cell r="I39" t="str">
            <v>09:24</v>
          </cell>
          <cell r="J39" t="str">
            <v>00:22</v>
          </cell>
          <cell r="K39" t="str">
            <v>44:12</v>
          </cell>
          <cell r="L39" t="str">
            <v>00:15</v>
          </cell>
          <cell r="M39" t="str">
            <v>20:27</v>
          </cell>
        </row>
        <row r="40">
          <cell r="B40" t="str">
            <v>1.</v>
          </cell>
          <cell r="C40" t="str">
            <v>M7</v>
          </cell>
          <cell r="D40">
            <v>173</v>
          </cell>
          <cell r="E40" t="str">
            <v>Trecha Rudolf</v>
          </cell>
          <cell r="F40">
            <v>1950</v>
          </cell>
          <cell r="G40" t="str">
            <v>TT Tálín</v>
          </cell>
          <cell r="H40" t="str">
            <v>01:18:29.97</v>
          </cell>
          <cell r="I40" t="str">
            <v>10:43</v>
          </cell>
          <cell r="J40" t="str">
            <v>00:34</v>
          </cell>
          <cell r="K40" t="str">
            <v>41:37</v>
          </cell>
          <cell r="L40" t="str">
            <v>00:27</v>
          </cell>
          <cell r="M40" t="str">
            <v>25:10</v>
          </cell>
        </row>
        <row r="41">
          <cell r="B41" t="str">
            <v>2.</v>
          </cell>
          <cell r="C41" t="str">
            <v>Z1</v>
          </cell>
          <cell r="D41">
            <v>98</v>
          </cell>
          <cell r="E41" t="str">
            <v>Kothánková Klára</v>
          </cell>
          <cell r="F41">
            <v>2005</v>
          </cell>
          <cell r="G41" t="str">
            <v>SC Chřešťovice</v>
          </cell>
          <cell r="H41" t="str">
            <v>01:27:48.47</v>
          </cell>
          <cell r="I41" t="str">
            <v>11:26</v>
          </cell>
          <cell r="J41" t="str">
            <v>00:23</v>
          </cell>
          <cell r="K41" t="str">
            <v>45:41</v>
          </cell>
          <cell r="L41" t="str">
            <v>00:44</v>
          </cell>
          <cell r="M41" t="str">
            <v>29:34</v>
          </cell>
        </row>
        <row r="42">
          <cell r="B42" t="str">
            <v>2.</v>
          </cell>
          <cell r="C42" t="str">
            <v>M7</v>
          </cell>
          <cell r="D42">
            <v>176</v>
          </cell>
          <cell r="E42" t="str">
            <v>Matouš Petr</v>
          </cell>
          <cell r="F42">
            <v>1949</v>
          </cell>
          <cell r="G42" t="str">
            <v>TT Tálín</v>
          </cell>
          <cell r="H42" t="str">
            <v>01:30:18.27</v>
          </cell>
          <cell r="I42" t="str">
            <v>12:29</v>
          </cell>
          <cell r="J42" t="str">
            <v>00:53</v>
          </cell>
          <cell r="K42" t="str">
            <v>49:51</v>
          </cell>
          <cell r="L42" t="str">
            <v>00:39</v>
          </cell>
          <cell r="M42" t="str">
            <v>26:26</v>
          </cell>
        </row>
        <row r="43">
          <cell r="B43" t="str">
            <v>3.</v>
          </cell>
          <cell r="C43" t="str">
            <v>Z5</v>
          </cell>
          <cell r="D43">
            <v>168</v>
          </cell>
          <cell r="E43" t="str">
            <v>Holubová Petra</v>
          </cell>
          <cell r="F43">
            <v>1974</v>
          </cell>
          <cell r="G43" t="str">
            <v>TT Tálín</v>
          </cell>
          <cell r="H43" t="str">
            <v>01:33:41.91</v>
          </cell>
          <cell r="I43" t="str">
            <v>11:43</v>
          </cell>
          <cell r="J43" t="str">
            <v>01:08</v>
          </cell>
          <cell r="K43" t="str">
            <v>54:03</v>
          </cell>
          <cell r="L43" t="str">
            <v>01:11</v>
          </cell>
          <cell r="M43" t="str">
            <v>25:36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Výsledky"/>
      <sheetName val="Startovka"/>
      <sheetName val="Bedna děti"/>
      <sheetName val="List1"/>
    </sheetNames>
    <sheetDataSet>
      <sheetData sheetId="0">
        <row r="5">
          <cell r="G5" t="str">
            <v>TCV Jindřichův Hradec</v>
          </cell>
          <cell r="H5" t="str">
            <v>00:13:25.73</v>
          </cell>
          <cell r="I5">
            <v>0.10347222222222222</v>
          </cell>
          <cell r="J5">
            <v>0.29097222222222224</v>
          </cell>
          <cell r="K5">
            <v>0.16527777777777777</v>
          </cell>
        </row>
        <row r="6">
          <cell r="H6" t="str">
            <v>00:13:28.73</v>
          </cell>
          <cell r="I6">
            <v>0.10208333333333333</v>
          </cell>
          <cell r="J6">
            <v>0.29375000000000001</v>
          </cell>
          <cell r="K6">
            <v>0.16597222222222222</v>
          </cell>
        </row>
        <row r="7">
          <cell r="H7" t="str">
            <v>00:13:43.62</v>
          </cell>
          <cell r="I7">
            <v>0.10138888888888889</v>
          </cell>
          <cell r="J7">
            <v>0.29444444444444445</v>
          </cell>
          <cell r="K7">
            <v>0.1763888888888889</v>
          </cell>
        </row>
        <row r="8">
          <cell r="H8" t="str">
            <v>00:13:47.20</v>
          </cell>
          <cell r="I8">
            <v>0.11458333333333333</v>
          </cell>
          <cell r="J8">
            <v>0.29791666666666666</v>
          </cell>
          <cell r="K8">
            <v>0.16180555555555556</v>
          </cell>
        </row>
        <row r="9">
          <cell r="H9" t="str">
            <v>00:13:53.09</v>
          </cell>
          <cell r="I9">
            <v>0.10833333333333334</v>
          </cell>
          <cell r="J9">
            <v>0.28680555555555554</v>
          </cell>
          <cell r="K9">
            <v>0.18333333333333332</v>
          </cell>
        </row>
        <row r="10">
          <cell r="H10" t="str">
            <v>00:14:05.35</v>
          </cell>
          <cell r="I10">
            <v>0.12013888888888889</v>
          </cell>
          <cell r="J10">
            <v>0.28958333333333336</v>
          </cell>
          <cell r="K10">
            <v>0.17777777777777778</v>
          </cell>
        </row>
        <row r="11">
          <cell r="H11" t="str">
            <v>00:14:11.70</v>
          </cell>
          <cell r="I11">
            <v>0.12430555555555556</v>
          </cell>
          <cell r="J11">
            <v>0.28541666666666665</v>
          </cell>
          <cell r="K11">
            <v>0.18124999999999999</v>
          </cell>
        </row>
        <row r="12">
          <cell r="H12" t="str">
            <v>00:14:16.04</v>
          </cell>
          <cell r="I12">
            <v>0.11180555555555556</v>
          </cell>
          <cell r="J12">
            <v>0.3</v>
          </cell>
          <cell r="K12">
            <v>0.18263888888888888</v>
          </cell>
        </row>
        <row r="13">
          <cell r="H13" t="str">
            <v>00:14:17.02</v>
          </cell>
          <cell r="I13">
            <v>0.12569444444444444</v>
          </cell>
          <cell r="J13">
            <v>0.29236111111111113</v>
          </cell>
          <cell r="K13">
            <v>0.17777777777777778</v>
          </cell>
        </row>
        <row r="14">
          <cell r="H14" t="str">
            <v>00:14:18.68</v>
          </cell>
          <cell r="I14">
            <v>0.125</v>
          </cell>
          <cell r="J14">
            <v>0.28749999999999998</v>
          </cell>
          <cell r="K14">
            <v>0.18402777777777779</v>
          </cell>
        </row>
        <row r="15">
          <cell r="H15" t="str">
            <v>00:14:19.95</v>
          </cell>
          <cell r="I15">
            <v>0.11944444444444445</v>
          </cell>
          <cell r="J15">
            <v>0.29444444444444445</v>
          </cell>
          <cell r="K15">
            <v>0.18333333333333332</v>
          </cell>
        </row>
        <row r="16">
          <cell r="H16" t="str">
            <v>00:14:20.53</v>
          </cell>
          <cell r="I16">
            <v>0.11736111111111111</v>
          </cell>
          <cell r="J16">
            <v>0.29722222222222222</v>
          </cell>
          <cell r="K16">
            <v>0.18263888888888888</v>
          </cell>
        </row>
        <row r="17">
          <cell r="H17" t="str">
            <v>00:14:22.62</v>
          </cell>
          <cell r="I17">
            <v>0.11041666666666666</v>
          </cell>
          <cell r="J17">
            <v>0.30138888888888887</v>
          </cell>
          <cell r="K17">
            <v>0.1875</v>
          </cell>
        </row>
        <row r="18">
          <cell r="H18" t="str">
            <v>00:14:27.12</v>
          </cell>
          <cell r="I18">
            <v>0.11597222222222223</v>
          </cell>
          <cell r="J18">
            <v>0.29930555555555555</v>
          </cell>
          <cell r="K18">
            <v>0.18680555555555556</v>
          </cell>
        </row>
        <row r="19">
          <cell r="H19" t="str">
            <v>00:14:37.03</v>
          </cell>
          <cell r="I19">
            <v>0.11319444444444444</v>
          </cell>
          <cell r="J19">
            <v>0.29722222222222222</v>
          </cell>
          <cell r="K19">
            <v>0.19791666666666666</v>
          </cell>
        </row>
        <row r="20">
          <cell r="H20" t="str">
            <v>00:14:42.05</v>
          </cell>
          <cell r="I20">
            <v>0.12291666666666666</v>
          </cell>
          <cell r="J20">
            <v>0.28958333333333336</v>
          </cell>
          <cell r="K20">
            <v>0.2</v>
          </cell>
        </row>
        <row r="21">
          <cell r="H21" t="str">
            <v>00:15:11.91</v>
          </cell>
          <cell r="I21">
            <v>0.11458333333333333</v>
          </cell>
          <cell r="J21">
            <v>0.30069444444444443</v>
          </cell>
          <cell r="K21">
            <v>0.21805555555555556</v>
          </cell>
        </row>
        <row r="22">
          <cell r="H22" t="str">
            <v>00:15:12.80</v>
          </cell>
          <cell r="I22">
            <v>0.12083333333333333</v>
          </cell>
          <cell r="J22">
            <v>0.3125</v>
          </cell>
          <cell r="K22">
            <v>0.20069444444444445</v>
          </cell>
        </row>
        <row r="23">
          <cell r="H23" t="str">
            <v>00:15:45.24</v>
          </cell>
          <cell r="I23">
            <v>0.14374999999999999</v>
          </cell>
          <cell r="J23">
            <v>0.31041666666666667</v>
          </cell>
          <cell r="K23">
            <v>0.20277777777777778</v>
          </cell>
        </row>
        <row r="24">
          <cell r="H24" t="str">
            <v>00:15:46.55</v>
          </cell>
          <cell r="I24">
            <v>0.11805555555555555</v>
          </cell>
          <cell r="J24">
            <v>0.33958333333333335</v>
          </cell>
          <cell r="K24">
            <v>0.2</v>
          </cell>
        </row>
        <row r="25">
          <cell r="H25" t="str">
            <v>00:15:50.91</v>
          </cell>
          <cell r="I25">
            <v>0.15416666666666667</v>
          </cell>
          <cell r="J25">
            <v>0.31458333333333333</v>
          </cell>
          <cell r="K25">
            <v>0.19097222222222221</v>
          </cell>
        </row>
        <row r="26">
          <cell r="H26" t="str">
            <v>00:15:53.61</v>
          </cell>
          <cell r="I26">
            <v>0.11666666666666667</v>
          </cell>
          <cell r="J26">
            <v>0.33750000000000002</v>
          </cell>
          <cell r="K26">
            <v>0.2076388888888889</v>
          </cell>
        </row>
        <row r="27">
          <cell r="H27" t="str">
            <v>00:16:08.06</v>
          </cell>
          <cell r="I27">
            <v>0.15347222222222223</v>
          </cell>
          <cell r="J27">
            <v>0.31944444444444442</v>
          </cell>
          <cell r="K27">
            <v>0.19930555555555557</v>
          </cell>
        </row>
        <row r="28">
          <cell r="H28" t="str">
            <v>00:16:09.99</v>
          </cell>
          <cell r="I28">
            <v>0.15277777777777779</v>
          </cell>
          <cell r="J28">
            <v>0.31736111111111109</v>
          </cell>
          <cell r="K28">
            <v>0.20347222222222222</v>
          </cell>
        </row>
        <row r="29">
          <cell r="H29" t="str">
            <v>00:16:22.67</v>
          </cell>
          <cell r="I29">
            <v>0.12847222222222221</v>
          </cell>
          <cell r="J29">
            <v>0.32708333333333334</v>
          </cell>
          <cell r="K29">
            <v>0.22708333333333333</v>
          </cell>
        </row>
        <row r="30">
          <cell r="H30" t="str">
            <v>00:16:26.58</v>
          </cell>
          <cell r="I30">
            <v>0.16180555555555556</v>
          </cell>
          <cell r="J30">
            <v>0.32013888888888886</v>
          </cell>
          <cell r="K30">
            <v>0.20277777777777778</v>
          </cell>
        </row>
        <row r="31">
          <cell r="H31" t="str">
            <v>00:16:27.45</v>
          </cell>
          <cell r="I31">
            <v>0.13333333333333333</v>
          </cell>
          <cell r="J31">
            <v>0.32291666666666669</v>
          </cell>
          <cell r="K31">
            <v>0.2298611111111111</v>
          </cell>
        </row>
        <row r="32">
          <cell r="H32" t="str">
            <v>00:16:31.50</v>
          </cell>
          <cell r="I32">
            <v>0.17083333333333334</v>
          </cell>
          <cell r="J32">
            <v>0.31111111111111112</v>
          </cell>
          <cell r="K32">
            <v>0.20694444444444443</v>
          </cell>
        </row>
        <row r="33">
          <cell r="H33" t="str">
            <v>00:16:44.51</v>
          </cell>
          <cell r="I33">
            <v>0.13472222222222222</v>
          </cell>
          <cell r="J33">
            <v>0.35486111111111113</v>
          </cell>
          <cell r="K33">
            <v>0.2076388888888889</v>
          </cell>
        </row>
        <row r="34">
          <cell r="H34" t="str">
            <v>00:16:55.01</v>
          </cell>
          <cell r="I34">
            <v>0.17291666666666666</v>
          </cell>
          <cell r="J34">
            <v>0.32708333333333334</v>
          </cell>
          <cell r="K34">
            <v>0.20555555555555555</v>
          </cell>
        </row>
        <row r="35">
          <cell r="H35" t="str">
            <v>00:16:57.43</v>
          </cell>
          <cell r="I35">
            <v>0.14583333333333334</v>
          </cell>
          <cell r="J35">
            <v>0.32430555555555557</v>
          </cell>
          <cell r="K35">
            <v>0.2361111111111111</v>
          </cell>
        </row>
        <row r="36">
          <cell r="H36" t="str">
            <v>00:16:58.13</v>
          </cell>
          <cell r="I36">
            <v>0.12222222222222222</v>
          </cell>
          <cell r="J36">
            <v>0.35138888888888886</v>
          </cell>
          <cell r="K36">
            <v>0.23333333333333334</v>
          </cell>
        </row>
        <row r="37">
          <cell r="H37" t="str">
            <v>00:16:59.68</v>
          </cell>
          <cell r="I37">
            <v>0.17222222222222222</v>
          </cell>
          <cell r="J37">
            <v>0.31458333333333333</v>
          </cell>
          <cell r="K37">
            <v>0.22152777777777777</v>
          </cell>
        </row>
        <row r="38">
          <cell r="H38" t="str">
            <v>00:17:05.27</v>
          </cell>
          <cell r="I38">
            <v>0</v>
          </cell>
          <cell r="J38">
            <v>0.48541666666666666</v>
          </cell>
          <cell r="K38">
            <v>0.22638888888888889</v>
          </cell>
        </row>
        <row r="39">
          <cell r="H39" t="str">
            <v>00:17:07.74</v>
          </cell>
          <cell r="I39">
            <v>0.15972222222222221</v>
          </cell>
          <cell r="J39">
            <v>0.32361111111111113</v>
          </cell>
          <cell r="K39">
            <v>0.23055555555555557</v>
          </cell>
        </row>
        <row r="40">
          <cell r="H40" t="str">
            <v>00:17:10.39</v>
          </cell>
          <cell r="I40">
            <v>0.16527777777777777</v>
          </cell>
          <cell r="J40">
            <v>0.32291666666666669</v>
          </cell>
          <cell r="K40">
            <v>0.22777777777777777</v>
          </cell>
        </row>
        <row r="41">
          <cell r="H41" t="str">
            <v>00:17:15.38</v>
          </cell>
          <cell r="I41">
            <v>0.16319444444444445</v>
          </cell>
          <cell r="J41">
            <v>0.34236111111111112</v>
          </cell>
          <cell r="K41">
            <v>0.21319444444444444</v>
          </cell>
        </row>
        <row r="42">
          <cell r="H42" t="str">
            <v>00:17:29.51</v>
          </cell>
          <cell r="I42">
            <v>0.16111111111111112</v>
          </cell>
          <cell r="J42">
            <v>0.32291666666666669</v>
          </cell>
          <cell r="K42">
            <v>0.24513888888888888</v>
          </cell>
        </row>
        <row r="43">
          <cell r="H43" t="str">
            <v>00:17:34.04</v>
          </cell>
          <cell r="I43">
            <v>0.15972222222222221</v>
          </cell>
          <cell r="J43">
            <v>0.3263888888888889</v>
          </cell>
          <cell r="K43">
            <v>0.24583333333333332</v>
          </cell>
        </row>
        <row r="44">
          <cell r="H44" t="str">
            <v>00:17:42.10</v>
          </cell>
          <cell r="I44">
            <v>0.16597222222222222</v>
          </cell>
          <cell r="J44">
            <v>0.32291666666666669</v>
          </cell>
          <cell r="K44">
            <v>0.24861111111111112</v>
          </cell>
        </row>
        <row r="45">
          <cell r="H45" t="str">
            <v>00:17:55.74</v>
          </cell>
          <cell r="I45">
            <v>0.16805555555555557</v>
          </cell>
          <cell r="J45">
            <v>0.35416666666666669</v>
          </cell>
          <cell r="K45">
            <v>0.22500000000000001</v>
          </cell>
        </row>
        <row r="46">
          <cell r="H46" t="str">
            <v>00:18:45.83</v>
          </cell>
          <cell r="I46">
            <v>0.1763888888888889</v>
          </cell>
          <cell r="J46">
            <v>0.35902777777777778</v>
          </cell>
          <cell r="K46">
            <v>0.24652777777777779</v>
          </cell>
        </row>
        <row r="47">
          <cell r="H47" t="str">
            <v>00:19:11.70</v>
          </cell>
          <cell r="I47">
            <v>0.18124999999999999</v>
          </cell>
          <cell r="J47">
            <v>0.35416666666666669</v>
          </cell>
          <cell r="K47">
            <v>0.26458333333333334</v>
          </cell>
        </row>
        <row r="48">
          <cell r="H48" t="str">
            <v>00:19:11.75</v>
          </cell>
          <cell r="I48">
            <v>0.16944444444444445</v>
          </cell>
          <cell r="J48">
            <v>0.42083333333333334</v>
          </cell>
          <cell r="K48">
            <v>0.20902777777777778</v>
          </cell>
        </row>
        <row r="49">
          <cell r="H49" t="str">
            <v>00:19:36.31</v>
          </cell>
          <cell r="I49">
            <v>0.18333333333333332</v>
          </cell>
          <cell r="J49">
            <v>0.35</v>
          </cell>
          <cell r="K49">
            <v>0.28333333333333333</v>
          </cell>
        </row>
        <row r="50">
          <cell r="H50" t="str">
            <v>00:19:41.70</v>
          </cell>
          <cell r="I50">
            <v>0.19930555555555557</v>
          </cell>
          <cell r="J50">
            <v>0.38541666666666669</v>
          </cell>
          <cell r="K50">
            <v>0.2361111111111111</v>
          </cell>
        </row>
        <row r="51">
          <cell r="H51" t="str">
            <v>00:19:43.20</v>
          </cell>
          <cell r="I51">
            <v>0.20069444444444445</v>
          </cell>
          <cell r="J51">
            <v>0.42152777777777778</v>
          </cell>
          <cell r="K51">
            <v>0.1986111111111111</v>
          </cell>
        </row>
        <row r="52">
          <cell r="H52" t="str">
            <v>00:20:07.74</v>
          </cell>
          <cell r="I52">
            <v>0.18194444444444444</v>
          </cell>
          <cell r="J52">
            <v>0.4152777777777778</v>
          </cell>
          <cell r="K52">
            <v>0.24097222222222223</v>
          </cell>
        </row>
        <row r="53">
          <cell r="H53" t="str">
            <v>00:20:13.49</v>
          </cell>
          <cell r="I53">
            <v>0.16666666666666666</v>
          </cell>
          <cell r="J53">
            <v>0.3576388888888889</v>
          </cell>
          <cell r="K53">
            <v>0.31805555555555554</v>
          </cell>
        </row>
        <row r="54">
          <cell r="H54" t="str">
            <v>00:22:47.10</v>
          </cell>
          <cell r="I54">
            <v>0.12708333333333333</v>
          </cell>
          <cell r="J54">
            <v>0.65555555555555556</v>
          </cell>
          <cell r="K54">
            <v>0.1673611111111111</v>
          </cell>
        </row>
        <row r="55">
          <cell r="H55">
            <v>0</v>
          </cell>
          <cell r="I55">
            <v>0</v>
          </cell>
          <cell r="J55">
            <v>0</v>
          </cell>
          <cell r="K55">
            <v>0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vysledky"/>
      <sheetName val="vysledky_postaru"/>
    </sheetNames>
    <sheetDataSet>
      <sheetData sheetId="0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2">
          <cell r="B2">
            <v>1</v>
          </cell>
          <cell r="C2">
            <v>92</v>
          </cell>
          <cell r="D2" t="str">
            <v>Jakub</v>
          </cell>
          <cell r="E2" t="str">
            <v>Homola</v>
          </cell>
          <cell r="G2" t="str">
            <v>2005</v>
          </cell>
          <cell r="H2" t="str">
            <v>M1; muži 16-19 (2005-2008)</v>
          </cell>
          <cell r="I2" t="str">
            <v>Triathlon Team Tábor</v>
          </cell>
          <cell r="J2" t="str">
            <v>05:51,05</v>
          </cell>
          <cell r="K2" t="str">
            <v>(3)</v>
          </cell>
          <cell r="M2" t="str">
            <v>16:55,40</v>
          </cell>
          <cell r="N2" t="str">
            <v>(1)</v>
          </cell>
          <cell r="P2" t="str">
            <v>05:33,79</v>
          </cell>
          <cell r="Q2" t="str">
            <v>(4)</v>
          </cell>
          <cell r="R2" t="str">
            <v>29:13,13</v>
          </cell>
        </row>
        <row r="3">
          <cell r="B3">
            <v>2</v>
          </cell>
          <cell r="C3">
            <v>67</v>
          </cell>
          <cell r="D3" t="str">
            <v>Pavel</v>
          </cell>
          <cell r="E3" t="str">
            <v>Simandl</v>
          </cell>
          <cell r="G3" t="str">
            <v>2006</v>
          </cell>
          <cell r="H3" t="str">
            <v>M1; muži 16-19 (2005-2008)</v>
          </cell>
          <cell r="I3" t="str">
            <v>Liga atletů Pelhřimov</v>
          </cell>
          <cell r="J3" t="str">
            <v>05:50,37</v>
          </cell>
          <cell r="K3" t="str">
            <v>(2)</v>
          </cell>
          <cell r="M3" t="str">
            <v>17:21,73</v>
          </cell>
          <cell r="N3" t="str">
            <v>(2)</v>
          </cell>
          <cell r="P3" t="str">
            <v>05:23,56</v>
          </cell>
          <cell r="Q3" t="str">
            <v>(2)</v>
          </cell>
          <cell r="R3" t="str">
            <v>29:22,90</v>
          </cell>
        </row>
        <row r="4">
          <cell r="B4">
            <v>1</v>
          </cell>
          <cell r="C4">
            <v>93</v>
          </cell>
          <cell r="D4" t="str">
            <v>Martin</v>
          </cell>
          <cell r="E4" t="str">
            <v>Kozojed</v>
          </cell>
          <cell r="G4" t="str">
            <v>2004</v>
          </cell>
          <cell r="H4" t="str">
            <v>M2; muži 20-29 (1995-2004)</v>
          </cell>
          <cell r="I4" t="str">
            <v>Triathlon Team Tábor</v>
          </cell>
          <cell r="J4" t="str">
            <v>05:59,70</v>
          </cell>
          <cell r="K4" t="str">
            <v>(5)</v>
          </cell>
          <cell r="M4" t="str">
            <v>18:23,44</v>
          </cell>
          <cell r="N4" t="str">
            <v>(8)</v>
          </cell>
          <cell r="P4" t="str">
            <v>05:55,46</v>
          </cell>
          <cell r="Q4" t="str">
            <v>(7)</v>
          </cell>
          <cell r="R4" t="str">
            <v>31:08,70</v>
          </cell>
        </row>
        <row r="5">
          <cell r="B5">
            <v>1</v>
          </cell>
          <cell r="C5">
            <v>60</v>
          </cell>
          <cell r="D5" t="str">
            <v>Jaroslav</v>
          </cell>
          <cell r="E5" t="str">
            <v>Tuna</v>
          </cell>
          <cell r="G5" t="str">
            <v>1977</v>
          </cell>
          <cell r="H5" t="str">
            <v>M4; muži 40-49 (1975-1984)</v>
          </cell>
          <cell r="I5" t="str">
            <v>CK Kněžice</v>
          </cell>
          <cell r="J5" t="str">
            <v>07:17,22</v>
          </cell>
          <cell r="K5" t="str">
            <v>(19)</v>
          </cell>
          <cell r="M5" t="str">
            <v>17:23,99</v>
          </cell>
          <cell r="N5" t="str">
            <v>(3)</v>
          </cell>
          <cell r="P5" t="str">
            <v>05:30,47</v>
          </cell>
          <cell r="Q5" t="str">
            <v>(3)</v>
          </cell>
          <cell r="R5" t="str">
            <v>31:21,91</v>
          </cell>
        </row>
        <row r="6">
          <cell r="B6">
            <v>2</v>
          </cell>
          <cell r="C6">
            <v>98</v>
          </cell>
          <cell r="D6" t="str">
            <v>Václav</v>
          </cell>
          <cell r="E6" t="str">
            <v>Zajíc</v>
          </cell>
          <cell r="G6" t="str">
            <v>1979</v>
          </cell>
          <cell r="H6" t="str">
            <v>M4; muži 40-49 (1975-1984)</v>
          </cell>
          <cell r="I6" t="str">
            <v>TriSK ČB</v>
          </cell>
          <cell r="J6" t="str">
            <v>06:01,37</v>
          </cell>
          <cell r="K6" t="str">
            <v>(7)</v>
          </cell>
          <cell r="M6" t="str">
            <v>18:26,85</v>
          </cell>
          <cell r="N6" t="str">
            <v>(9)</v>
          </cell>
          <cell r="P6" t="str">
            <v>06:05,59</v>
          </cell>
          <cell r="Q6" t="str">
            <v>(9)</v>
          </cell>
          <cell r="R6" t="str">
            <v>31:28,33</v>
          </cell>
        </row>
        <row r="7">
          <cell r="B7">
            <v>3</v>
          </cell>
          <cell r="C7">
            <v>83</v>
          </cell>
          <cell r="D7" t="str">
            <v>Jiří</v>
          </cell>
          <cell r="E7" t="str">
            <v>Koptík</v>
          </cell>
          <cell r="G7" t="str">
            <v>1982</v>
          </cell>
          <cell r="H7" t="str">
            <v>M4; muži 40-49 (1975-1984)</v>
          </cell>
          <cell r="I7" t="str">
            <v>TriSK ČB</v>
          </cell>
          <cell r="J7" t="str">
            <v>06:51,33</v>
          </cell>
          <cell r="K7" t="str">
            <v>(13)</v>
          </cell>
          <cell r="M7" t="str">
            <v>18:21,75</v>
          </cell>
          <cell r="N7" t="str">
            <v>(7)</v>
          </cell>
          <cell r="P7" t="str">
            <v>05:22,99</v>
          </cell>
          <cell r="Q7" t="str">
            <v>(1)</v>
          </cell>
          <cell r="R7" t="str">
            <v>31:33,31</v>
          </cell>
        </row>
        <row r="8">
          <cell r="B8">
            <v>2</v>
          </cell>
          <cell r="C8">
            <v>63</v>
          </cell>
          <cell r="D8" t="str">
            <v>Štěpán</v>
          </cell>
          <cell r="E8" t="str">
            <v>Kučera</v>
          </cell>
          <cell r="G8" t="str">
            <v>1999</v>
          </cell>
          <cell r="H8" t="str">
            <v>M2; muži 20-29 (1995-2004)</v>
          </cell>
          <cell r="I8" t="str">
            <v>TCV Jindřichův Hradec</v>
          </cell>
          <cell r="J8" t="str">
            <v>05:19,52</v>
          </cell>
          <cell r="K8" t="str">
            <v>(1)</v>
          </cell>
          <cell r="M8" t="str">
            <v>19:17,41</v>
          </cell>
          <cell r="N8" t="str">
            <v>(13)</v>
          </cell>
          <cell r="P8" t="str">
            <v>06:10,53</v>
          </cell>
          <cell r="Q8" t="str">
            <v>(11)</v>
          </cell>
          <cell r="R8" t="str">
            <v>31:57,88</v>
          </cell>
        </row>
        <row r="9">
          <cell r="B9">
            <v>4</v>
          </cell>
          <cell r="C9">
            <v>78</v>
          </cell>
          <cell r="D9" t="str">
            <v>Karel</v>
          </cell>
          <cell r="E9" t="str">
            <v>Plánek</v>
          </cell>
          <cell r="G9" t="str">
            <v>1976</v>
          </cell>
          <cell r="H9" t="str">
            <v>M4; muži 40-49 (1975-1984)</v>
          </cell>
          <cell r="I9" t="str">
            <v>ŠuTri Prachatice</v>
          </cell>
          <cell r="J9" t="str">
            <v>07:05,49</v>
          </cell>
          <cell r="K9" t="str">
            <v>(16)</v>
          </cell>
          <cell r="M9" t="str">
            <v>18:15,79</v>
          </cell>
          <cell r="N9" t="str">
            <v>(6)</v>
          </cell>
          <cell r="P9" t="str">
            <v>05:55,76</v>
          </cell>
          <cell r="Q9" t="str">
            <v>(8)</v>
          </cell>
          <cell r="R9" t="str">
            <v>32:14,14</v>
          </cell>
        </row>
        <row r="10">
          <cell r="B10">
            <v>1</v>
          </cell>
          <cell r="C10">
            <v>94</v>
          </cell>
          <cell r="D10" t="str">
            <v>Marek</v>
          </cell>
          <cell r="E10" t="str">
            <v>Stejskal</v>
          </cell>
          <cell r="G10" t="str">
            <v>1993</v>
          </cell>
          <cell r="H10" t="str">
            <v>M3; muži 30-39 (1985-1994)</v>
          </cell>
          <cell r="I10" t="str">
            <v>Dinos TT</v>
          </cell>
          <cell r="J10" t="str">
            <v>06:59,23</v>
          </cell>
          <cell r="K10" t="str">
            <v>(14)</v>
          </cell>
          <cell r="M10" t="str">
            <v>18:33,30</v>
          </cell>
          <cell r="N10" t="str">
            <v>(11)</v>
          </cell>
          <cell r="P10" t="str">
            <v>06:14,99</v>
          </cell>
          <cell r="Q10" t="str">
            <v>(13)</v>
          </cell>
          <cell r="R10" t="str">
            <v>32:57,17</v>
          </cell>
        </row>
        <row r="11">
          <cell r="B11">
            <v>1</v>
          </cell>
          <cell r="C11">
            <v>73</v>
          </cell>
          <cell r="D11" t="str">
            <v>Vladimír</v>
          </cell>
          <cell r="E11" t="str">
            <v>Profant</v>
          </cell>
          <cell r="G11" t="str">
            <v>1970</v>
          </cell>
          <cell r="H11" t="str">
            <v>M5; muži 50-59 (1965-1974)</v>
          </cell>
          <cell r="I11" t="str">
            <v>Dinos TT</v>
          </cell>
          <cell r="J11" t="str">
            <v>07:18,76</v>
          </cell>
          <cell r="K11" t="str">
            <v>(20)</v>
          </cell>
          <cell r="M11" t="str">
            <v>18:45,82</v>
          </cell>
          <cell r="N11" t="str">
            <v>(12)</v>
          </cell>
          <cell r="P11" t="str">
            <v>06:08,87</v>
          </cell>
          <cell r="Q11" t="str">
            <v>(10)</v>
          </cell>
          <cell r="R11" t="str">
            <v>33:15,01</v>
          </cell>
        </row>
        <row r="12">
          <cell r="B12">
            <v>3</v>
          </cell>
          <cell r="C12">
            <v>77</v>
          </cell>
          <cell r="D12" t="str">
            <v>Kyrill</v>
          </cell>
          <cell r="E12" t="str">
            <v>Gončaruk</v>
          </cell>
          <cell r="G12" t="str">
            <v>2006</v>
          </cell>
          <cell r="H12" t="str">
            <v>M1; muži 16-19 (2005-2008)</v>
          </cell>
          <cell r="I12" t="str">
            <v>TCV JH</v>
          </cell>
          <cell r="J12" t="str">
            <v>06:03,59</v>
          </cell>
          <cell r="K12" t="str">
            <v>(8)</v>
          </cell>
          <cell r="M12" t="str">
            <v>20:03,26</v>
          </cell>
          <cell r="N12" t="str">
            <v>(20)</v>
          </cell>
          <cell r="P12" t="str">
            <v>06:51,74</v>
          </cell>
          <cell r="Q12" t="str">
            <v>(21)</v>
          </cell>
          <cell r="R12" t="str">
            <v>33:48,40</v>
          </cell>
        </row>
        <row r="13">
          <cell r="B13">
            <v>5</v>
          </cell>
          <cell r="C13">
            <v>65</v>
          </cell>
          <cell r="D13" t="str">
            <v>Martin</v>
          </cell>
          <cell r="E13" t="str">
            <v>Holub</v>
          </cell>
          <cell r="G13" t="str">
            <v>1978</v>
          </cell>
          <cell r="H13" t="str">
            <v>M4; muži 40-49 (1975-1984)</v>
          </cell>
          <cell r="I13" t="str">
            <v>Triatlon team Tálin</v>
          </cell>
          <cell r="J13" t="str">
            <v>08:08,15</v>
          </cell>
          <cell r="K13" t="str">
            <v>(29)</v>
          </cell>
          <cell r="M13" t="str">
            <v>18:29,95</v>
          </cell>
          <cell r="N13" t="str">
            <v>(10)</v>
          </cell>
          <cell r="P13" t="str">
            <v>06:11,01</v>
          </cell>
          <cell r="Q13" t="str">
            <v>(12)</v>
          </cell>
          <cell r="R13" t="str">
            <v>33:50,46</v>
          </cell>
        </row>
        <row r="14">
          <cell r="B14">
            <v>1</v>
          </cell>
          <cell r="C14">
            <v>58</v>
          </cell>
          <cell r="D14" t="str">
            <v>Karolína</v>
          </cell>
          <cell r="E14" t="str">
            <v>Kůrková</v>
          </cell>
          <cell r="G14" t="str">
            <v>2007</v>
          </cell>
          <cell r="H14" t="str">
            <v>Z1; ženy 16-19 (2005-2008)</v>
          </cell>
          <cell r="I14" t="str">
            <v>TCV Jindřichův Hradec</v>
          </cell>
          <cell r="J14" t="str">
            <v>06:25,88</v>
          </cell>
          <cell r="K14" t="str">
            <v>(10)</v>
          </cell>
          <cell r="M14" t="str">
            <v>19:46,40</v>
          </cell>
          <cell r="N14" t="str">
            <v>(17)</v>
          </cell>
          <cell r="P14" t="str">
            <v>06:54,30</v>
          </cell>
          <cell r="Q14" t="str">
            <v>(22)</v>
          </cell>
          <cell r="R14" t="str">
            <v>33:54,74</v>
          </cell>
        </row>
        <row r="15">
          <cell r="B15">
            <v>1</v>
          </cell>
          <cell r="C15">
            <v>59</v>
          </cell>
          <cell r="D15" t="str">
            <v>Jaroslava</v>
          </cell>
          <cell r="E15" t="str">
            <v>Hlinova</v>
          </cell>
          <cell r="G15" t="str">
            <v>1980</v>
          </cell>
          <cell r="H15" t="str">
            <v>Z4; ženy 40-49 (1975-1984)</v>
          </cell>
          <cell r="I15" t="str">
            <v>TT Talin</v>
          </cell>
          <cell r="J15" t="str">
            <v>05:58,53</v>
          </cell>
          <cell r="K15" t="str">
            <v>(4)</v>
          </cell>
          <cell r="M15" t="str">
            <v>19:42,77</v>
          </cell>
          <cell r="N15" t="str">
            <v>(16)</v>
          </cell>
          <cell r="P15" t="str">
            <v>07:26,82</v>
          </cell>
          <cell r="Q15" t="str">
            <v>(35)</v>
          </cell>
          <cell r="R15" t="str">
            <v>34:14,17</v>
          </cell>
        </row>
        <row r="16">
          <cell r="B16">
            <v>3</v>
          </cell>
          <cell r="C16">
            <v>80</v>
          </cell>
          <cell r="D16" t="str">
            <v>Tomáš</v>
          </cell>
          <cell r="E16" t="str">
            <v>Machník</v>
          </cell>
          <cell r="G16" t="str">
            <v>1998</v>
          </cell>
          <cell r="H16" t="str">
            <v>M2; muži 20-29 (1995-2004)</v>
          </cell>
          <cell r="I16" t="str">
            <v>ŠuTri Prachatice</v>
          </cell>
          <cell r="J16" t="str">
            <v>06:00,78</v>
          </cell>
          <cell r="K16" t="str">
            <v>(6)</v>
          </cell>
          <cell r="M16" t="str">
            <v>20:17,79</v>
          </cell>
          <cell r="N16" t="str">
            <v>(24)</v>
          </cell>
          <cell r="P16" t="str">
            <v>06:47,09</v>
          </cell>
          <cell r="Q16" t="str">
            <v>(19)</v>
          </cell>
          <cell r="R16" t="str">
            <v>34:23,95</v>
          </cell>
        </row>
        <row r="17">
          <cell r="B17">
            <v>2</v>
          </cell>
          <cell r="C17">
            <v>70</v>
          </cell>
          <cell r="D17" t="str">
            <v>Anežka</v>
          </cell>
          <cell r="E17" t="str">
            <v>Votavová</v>
          </cell>
          <cell r="G17" t="str">
            <v>2005</v>
          </cell>
          <cell r="H17" t="str">
            <v>Z1; ženy 16-19 (2005-2008)</v>
          </cell>
          <cell r="I17" t="str">
            <v>TCV Jindřichův Hradec</v>
          </cell>
          <cell r="J17" t="str">
            <v>07:16,37</v>
          </cell>
          <cell r="K17" t="str">
            <v>(18)</v>
          </cell>
          <cell r="M17" t="str">
            <v>20:13,96</v>
          </cell>
          <cell r="N17" t="str">
            <v>(22)</v>
          </cell>
          <cell r="P17" t="str">
            <v>05:51,84</v>
          </cell>
          <cell r="Q17" t="str">
            <v>(6)</v>
          </cell>
          <cell r="R17" t="str">
            <v>34:28,39</v>
          </cell>
        </row>
        <row r="18">
          <cell r="B18">
            <v>2</v>
          </cell>
          <cell r="C18">
            <v>86</v>
          </cell>
          <cell r="D18" t="str">
            <v>Karel</v>
          </cell>
          <cell r="E18" t="str">
            <v>Juráň</v>
          </cell>
          <cell r="G18" t="str">
            <v>1974</v>
          </cell>
          <cell r="H18" t="str">
            <v>M5; muži 50-59 (1965-1974)</v>
          </cell>
          <cell r="I18" t="str">
            <v>TT Tálín</v>
          </cell>
          <cell r="J18" t="str">
            <v>08:42,79</v>
          </cell>
          <cell r="K18" t="str">
            <v>(31)</v>
          </cell>
          <cell r="M18" t="str">
            <v>17:52,90</v>
          </cell>
          <cell r="N18" t="str">
            <v>(5)</v>
          </cell>
          <cell r="P18" t="str">
            <v>06:25,10</v>
          </cell>
          <cell r="Q18" t="str">
            <v>(15)</v>
          </cell>
          <cell r="R18" t="str">
            <v>34:40,41</v>
          </cell>
        </row>
        <row r="19">
          <cell r="B19">
            <v>6</v>
          </cell>
          <cell r="C19">
            <v>101</v>
          </cell>
          <cell r="D19" t="str">
            <v>Jan</v>
          </cell>
          <cell r="E19" t="str">
            <v>Ludvík</v>
          </cell>
          <cell r="G19" t="str">
            <v>1975</v>
          </cell>
          <cell r="H19" t="str">
            <v>M4; muži 40-49 (1975-1984)</v>
          </cell>
          <cell r="I19" t="str">
            <v>BK Nezmar ČB</v>
          </cell>
          <cell r="J19" t="str">
            <v>07:59,11</v>
          </cell>
          <cell r="K19" t="str">
            <v>(28)</v>
          </cell>
          <cell r="M19" t="str">
            <v>19:36,09</v>
          </cell>
          <cell r="N19" t="str">
            <v>(15)</v>
          </cell>
          <cell r="P19" t="str">
            <v>06:23,75</v>
          </cell>
          <cell r="Q19" t="str">
            <v>(14)</v>
          </cell>
          <cell r="R19" t="str">
            <v>35:07,10</v>
          </cell>
        </row>
        <row r="20">
          <cell r="B20">
            <v>4</v>
          </cell>
          <cell r="C20">
            <v>57</v>
          </cell>
          <cell r="D20" t="str">
            <v>Matěj</v>
          </cell>
          <cell r="E20" t="str">
            <v>Konhefr</v>
          </cell>
          <cell r="G20" t="str">
            <v>1999</v>
          </cell>
          <cell r="H20" t="str">
            <v>M2; muži 20-29 (1995-2004)</v>
          </cell>
          <cell r="I20" t="str">
            <v>JH Cycling</v>
          </cell>
          <cell r="J20" t="str">
            <v>09:22,73</v>
          </cell>
          <cell r="K20" t="str">
            <v>(39)</v>
          </cell>
          <cell r="M20" t="str">
            <v>17:40,74</v>
          </cell>
          <cell r="N20" t="str">
            <v>(4)</v>
          </cell>
          <cell r="P20" t="str">
            <v>06:42,53</v>
          </cell>
          <cell r="Q20" t="str">
            <v>(16)</v>
          </cell>
          <cell r="R20" t="str">
            <v>35:12,84</v>
          </cell>
        </row>
        <row r="21">
          <cell r="B21">
            <v>7</v>
          </cell>
          <cell r="C21">
            <v>69</v>
          </cell>
          <cell r="D21" t="str">
            <v>Petr</v>
          </cell>
          <cell r="E21" t="str">
            <v>Altman</v>
          </cell>
          <cell r="G21" t="str">
            <v>1979</v>
          </cell>
          <cell r="H21" t="str">
            <v>M4; muži 40-49 (1975-1984)</v>
          </cell>
          <cell r="I21" t="str">
            <v>TriSK CB</v>
          </cell>
          <cell r="J21" t="str">
            <v>07:24,66</v>
          </cell>
          <cell r="K21" t="str">
            <v>(21)</v>
          </cell>
          <cell r="M21" t="str">
            <v>19:56,58</v>
          </cell>
          <cell r="N21" t="str">
            <v>(19)</v>
          </cell>
          <cell r="P21" t="str">
            <v>06:43,72</v>
          </cell>
          <cell r="Q21" t="str">
            <v>(17)</v>
          </cell>
          <cell r="R21" t="str">
            <v>35:33,09</v>
          </cell>
        </row>
        <row r="22">
          <cell r="B22">
            <v>8</v>
          </cell>
          <cell r="C22">
            <v>87</v>
          </cell>
          <cell r="D22" t="str">
            <v>Jiří</v>
          </cell>
          <cell r="E22" t="str">
            <v>Stuchlík</v>
          </cell>
          <cell r="G22" t="str">
            <v>1975</v>
          </cell>
          <cell r="H22" t="str">
            <v>M4; muži 40-49 (1975-1984)</v>
          </cell>
          <cell r="I22" t="str">
            <v>Triatlon Team Tábor</v>
          </cell>
          <cell r="J22" t="str">
            <v>07:47,79</v>
          </cell>
          <cell r="K22" t="str">
            <v>(26)</v>
          </cell>
          <cell r="M22" t="str">
            <v>19:52,92</v>
          </cell>
          <cell r="N22" t="str">
            <v>(18)</v>
          </cell>
          <cell r="P22" t="str">
            <v>07:03,38</v>
          </cell>
          <cell r="Q22" t="str">
            <v>(24)</v>
          </cell>
          <cell r="R22" t="str">
            <v>35:57,15</v>
          </cell>
        </row>
        <row r="23">
          <cell r="B23">
            <v>2</v>
          </cell>
          <cell r="C23">
            <v>103</v>
          </cell>
          <cell r="D23" t="str">
            <v>Jan</v>
          </cell>
          <cell r="E23" t="str">
            <v>Havel</v>
          </cell>
          <cell r="G23" t="str">
            <v>1986</v>
          </cell>
          <cell r="H23" t="str">
            <v>M3; muži 30-39 (1985-1994)</v>
          </cell>
          <cell r="I23" t="str">
            <v>Triatlon N+N</v>
          </cell>
          <cell r="J23" t="str">
            <v>07:28,78</v>
          </cell>
          <cell r="K23" t="str">
            <v>(22)</v>
          </cell>
          <cell r="M23" t="str">
            <v>20:14,68</v>
          </cell>
          <cell r="N23" t="str">
            <v>(23)</v>
          </cell>
          <cell r="P23" t="str">
            <v>07:00,19</v>
          </cell>
          <cell r="Q23" t="str">
            <v>(23)</v>
          </cell>
          <cell r="R23" t="str">
            <v>36:07,61</v>
          </cell>
        </row>
        <row r="24">
          <cell r="B24">
            <v>9</v>
          </cell>
          <cell r="C24">
            <v>99</v>
          </cell>
          <cell r="D24" t="str">
            <v>Petr</v>
          </cell>
          <cell r="E24" t="str">
            <v>Kořínek</v>
          </cell>
          <cell r="G24" t="str">
            <v>1982</v>
          </cell>
          <cell r="H24" t="str">
            <v>M4; muži 40-49 (1975-1984)</v>
          </cell>
          <cell r="I24" t="str">
            <v>Eurofoam Sport Team</v>
          </cell>
          <cell r="J24" t="str">
            <v>08:44,89</v>
          </cell>
          <cell r="K24" t="str">
            <v>(33)</v>
          </cell>
          <cell r="M24" t="str">
            <v>19:30,62</v>
          </cell>
          <cell r="N24" t="str">
            <v>(14)</v>
          </cell>
          <cell r="P24" t="str">
            <v>06:49,45</v>
          </cell>
          <cell r="Q24" t="str">
            <v>(20)</v>
          </cell>
          <cell r="R24" t="str">
            <v>36:44,73</v>
          </cell>
        </row>
        <row r="25">
          <cell r="B25">
            <v>1</v>
          </cell>
          <cell r="C25">
            <v>90</v>
          </cell>
          <cell r="D25" t="str">
            <v>Roman</v>
          </cell>
          <cell r="E25" t="str">
            <v>Pech</v>
          </cell>
          <cell r="G25" t="str">
            <v>1962</v>
          </cell>
          <cell r="H25" t="str">
            <v>M6; muži 60-69 (1955-1964)</v>
          </cell>
          <cell r="I25" t="str">
            <v>šut-tri Prachatice</v>
          </cell>
          <cell r="J25" t="str">
            <v>07:53,44</v>
          </cell>
          <cell r="K25" t="str">
            <v>(27)</v>
          </cell>
          <cell r="M25" t="str">
            <v>20:54,96</v>
          </cell>
          <cell r="N25" t="str">
            <v>(25)</v>
          </cell>
          <cell r="P25" t="str">
            <v>07:07,63</v>
          </cell>
          <cell r="Q25" t="str">
            <v>(27)</v>
          </cell>
          <cell r="R25" t="str">
            <v>37:24,09</v>
          </cell>
        </row>
        <row r="26">
          <cell r="B26">
            <v>3</v>
          </cell>
          <cell r="C26">
            <v>79</v>
          </cell>
          <cell r="D26" t="str">
            <v>Petr</v>
          </cell>
          <cell r="E26" t="str">
            <v>Gregořica</v>
          </cell>
          <cell r="G26" t="str">
            <v>1987</v>
          </cell>
          <cell r="H26" t="str">
            <v>M3; muži 30-39 (1985-1994)</v>
          </cell>
          <cell r="I26" t="str">
            <v>Žabka a Ježeček</v>
          </cell>
          <cell r="J26" t="str">
            <v>08:44,70</v>
          </cell>
          <cell r="K26" t="str">
            <v>(32)</v>
          </cell>
          <cell r="M26" t="str">
            <v>20:04,65</v>
          </cell>
          <cell r="N26" t="str">
            <v>(21)</v>
          </cell>
          <cell r="P26" t="str">
            <v>07:15,57</v>
          </cell>
          <cell r="Q26" t="str">
            <v>(29)</v>
          </cell>
          <cell r="R26" t="str">
            <v>37:30,26</v>
          </cell>
        </row>
        <row r="27">
          <cell r="B27">
            <v>1</v>
          </cell>
          <cell r="C27">
            <v>91</v>
          </cell>
          <cell r="D27" t="str">
            <v>Jana</v>
          </cell>
          <cell r="E27" t="str">
            <v>Vondrušková</v>
          </cell>
          <cell r="G27" t="str">
            <v>1989</v>
          </cell>
          <cell r="H27" t="str">
            <v>Z3; ženy 30-39 (1985-1994)</v>
          </cell>
          <cell r="I27" t="str">
            <v>TT Tálín</v>
          </cell>
          <cell r="J27" t="str">
            <v>07:41,59</v>
          </cell>
          <cell r="K27" t="str">
            <v>(24)</v>
          </cell>
          <cell r="M27" t="str">
            <v>21:16,13</v>
          </cell>
          <cell r="N27" t="str">
            <v>(30)</v>
          </cell>
          <cell r="P27" t="str">
            <v>07:05,72</v>
          </cell>
          <cell r="Q27" t="str">
            <v>(26)</v>
          </cell>
          <cell r="R27" t="str">
            <v>37:35,69</v>
          </cell>
        </row>
        <row r="28">
          <cell r="B28">
            <v>10</v>
          </cell>
          <cell r="C28">
            <v>100</v>
          </cell>
          <cell r="D28" t="str">
            <v>František</v>
          </cell>
          <cell r="E28" t="str">
            <v>Kysel</v>
          </cell>
          <cell r="G28" t="str">
            <v>1976</v>
          </cell>
          <cell r="H28" t="str">
            <v>M4; muži 40-49 (1975-1984)</v>
          </cell>
          <cell r="I28" t="str">
            <v>Dinos TT</v>
          </cell>
          <cell r="J28" t="str">
            <v>07:35,41</v>
          </cell>
          <cell r="K28" t="str">
            <v>(23)</v>
          </cell>
          <cell r="M28" t="str">
            <v>21:40,33</v>
          </cell>
          <cell r="N28" t="str">
            <v>(34)</v>
          </cell>
          <cell r="P28" t="str">
            <v>07:11,51</v>
          </cell>
          <cell r="Q28" t="str">
            <v>(28)</v>
          </cell>
          <cell r="R28" t="str">
            <v>37:58,10</v>
          </cell>
        </row>
        <row r="29">
          <cell r="B29">
            <v>1</v>
          </cell>
          <cell r="C29">
            <v>71</v>
          </cell>
          <cell r="D29" t="str">
            <v>Alžběta</v>
          </cell>
          <cell r="E29" t="str">
            <v>Čiperová</v>
          </cell>
          <cell r="G29" t="str">
            <v>2004</v>
          </cell>
          <cell r="H29" t="str">
            <v>Z2; ženy 20-29 (1995-2004)</v>
          </cell>
          <cell r="I29" t="str">
            <v>Kralupy nad Vltavou</v>
          </cell>
          <cell r="J29" t="str">
            <v>06:20,11</v>
          </cell>
          <cell r="K29" t="str">
            <v>(9)</v>
          </cell>
          <cell r="M29" t="str">
            <v>22:35,28</v>
          </cell>
          <cell r="N29" t="str">
            <v>(36)</v>
          </cell>
          <cell r="P29" t="str">
            <v>07:55,94</v>
          </cell>
          <cell r="Q29" t="str">
            <v>(41)</v>
          </cell>
          <cell r="R29" t="str">
            <v>38:20,07</v>
          </cell>
        </row>
        <row r="30">
          <cell r="B30">
            <v>11</v>
          </cell>
          <cell r="C30">
            <v>81</v>
          </cell>
          <cell r="D30" t="str">
            <v>Viktor</v>
          </cell>
          <cell r="E30" t="str">
            <v>Havel</v>
          </cell>
          <cell r="G30" t="str">
            <v>1979</v>
          </cell>
          <cell r="H30" t="str">
            <v>M4; muži 40-49 (1975-1984)</v>
          </cell>
          <cell r="I30" t="str">
            <v>Jindřichův Hradec</v>
          </cell>
          <cell r="J30" t="str">
            <v>08:52,07</v>
          </cell>
          <cell r="K30" t="str">
            <v>(34)</v>
          </cell>
          <cell r="M30" t="str">
            <v>21:25,98</v>
          </cell>
          <cell r="N30" t="str">
            <v>(32)</v>
          </cell>
          <cell r="P30" t="str">
            <v>05:45,96</v>
          </cell>
          <cell r="Q30" t="str">
            <v>(5)</v>
          </cell>
          <cell r="R30" t="str">
            <v>38:26,27</v>
          </cell>
        </row>
        <row r="31">
          <cell r="B31">
            <v>3</v>
          </cell>
          <cell r="C31">
            <v>95</v>
          </cell>
          <cell r="D31" t="str">
            <v>Adéla</v>
          </cell>
          <cell r="E31" t="str">
            <v>Šimáková</v>
          </cell>
          <cell r="G31" t="str">
            <v>2008</v>
          </cell>
          <cell r="H31" t="str">
            <v>Z1; ženy 16-19 (2005-2008)</v>
          </cell>
          <cell r="I31" t="str">
            <v>Triatlon team Tábor</v>
          </cell>
          <cell r="J31" t="str">
            <v>06:50,36</v>
          </cell>
          <cell r="K31" t="str">
            <v>(12)</v>
          </cell>
          <cell r="M31" t="str">
            <v>23:53,08</v>
          </cell>
          <cell r="N31" t="str">
            <v>(42)</v>
          </cell>
          <cell r="P31" t="str">
            <v>07:05,71</v>
          </cell>
          <cell r="Q31" t="str">
            <v>(25)</v>
          </cell>
          <cell r="R31" t="str">
            <v>38:40,20</v>
          </cell>
        </row>
        <row r="32">
          <cell r="B32">
            <v>4</v>
          </cell>
          <cell r="C32">
            <v>84</v>
          </cell>
          <cell r="D32" t="str">
            <v>Matěj</v>
          </cell>
          <cell r="E32" t="str">
            <v>Kolář</v>
          </cell>
          <cell r="G32" t="str">
            <v>2008</v>
          </cell>
          <cell r="H32" t="str">
            <v>M1; muži 16-19 (2005-2008)</v>
          </cell>
          <cell r="I32" t="str">
            <v>TCV Jindřichův Hradec</v>
          </cell>
          <cell r="J32" t="str">
            <v>06:40,97</v>
          </cell>
          <cell r="K32" t="str">
            <v>(11)</v>
          </cell>
          <cell r="M32" t="str">
            <v>23:16,67</v>
          </cell>
          <cell r="N32" t="str">
            <v>(40)</v>
          </cell>
          <cell r="P32" t="str">
            <v>07:24,10</v>
          </cell>
          <cell r="Q32" t="str">
            <v>(33)</v>
          </cell>
          <cell r="R32" t="str">
            <v>38:48,82</v>
          </cell>
        </row>
        <row r="33">
          <cell r="B33">
            <v>1</v>
          </cell>
          <cell r="C33">
            <v>64</v>
          </cell>
          <cell r="D33" t="str">
            <v>Tereza</v>
          </cell>
          <cell r="E33" t="str">
            <v>Langerová</v>
          </cell>
          <cell r="G33" t="str">
            <v>1974</v>
          </cell>
          <cell r="H33" t="str">
            <v>Z5; ženy 50+ (1974 a starší)</v>
          </cell>
          <cell r="I33" t="str">
            <v>TCV JINDŘICHŮV Hradec</v>
          </cell>
          <cell r="J33" t="str">
            <v>07:42,33</v>
          </cell>
          <cell r="K33" t="str">
            <v>(25)</v>
          </cell>
          <cell r="M33" t="str">
            <v>22:37,99</v>
          </cell>
          <cell r="N33" t="str">
            <v>(37)</v>
          </cell>
          <cell r="P33" t="str">
            <v>06:45,32</v>
          </cell>
          <cell r="Q33" t="str">
            <v>(18)</v>
          </cell>
          <cell r="R33" t="str">
            <v>39:04,23</v>
          </cell>
        </row>
        <row r="34">
          <cell r="B34">
            <v>2</v>
          </cell>
          <cell r="C34">
            <v>85</v>
          </cell>
          <cell r="D34" t="str">
            <v>Dana</v>
          </cell>
          <cell r="E34" t="str">
            <v>Adámková</v>
          </cell>
          <cell r="G34" t="str">
            <v>1980</v>
          </cell>
          <cell r="H34" t="str">
            <v>Z4; ženy 40-49 (1975-1984)</v>
          </cell>
          <cell r="I34" t="str">
            <v>TT Tálín</v>
          </cell>
          <cell r="J34" t="str">
            <v>08:52,36</v>
          </cell>
          <cell r="K34" t="str">
            <v>(35)</v>
          </cell>
          <cell r="M34" t="str">
            <v>21:05,14</v>
          </cell>
          <cell r="N34" t="str">
            <v>(28)</v>
          </cell>
          <cell r="P34" t="str">
            <v>07:26,56</v>
          </cell>
          <cell r="Q34" t="str">
            <v>(34)</v>
          </cell>
          <cell r="R34" t="str">
            <v>39:17,19</v>
          </cell>
        </row>
        <row r="35">
          <cell r="B35">
            <v>12</v>
          </cell>
          <cell r="C35">
            <v>96</v>
          </cell>
          <cell r="D35" t="str">
            <v>Vladimir</v>
          </cell>
          <cell r="E35" t="str">
            <v>Bouček</v>
          </cell>
          <cell r="G35" t="str">
            <v>1975</v>
          </cell>
          <cell r="H35" t="str">
            <v>M4; muži 40-49 (1975-1984)</v>
          </cell>
          <cell r="J35" t="str">
            <v>09:18,70</v>
          </cell>
          <cell r="K35" t="str">
            <v>(38)</v>
          </cell>
          <cell r="M35" t="str">
            <v>21:13,12</v>
          </cell>
          <cell r="N35" t="str">
            <v>(29)</v>
          </cell>
          <cell r="P35" t="str">
            <v>07:19,51</v>
          </cell>
          <cell r="Q35" t="str">
            <v>(30)</v>
          </cell>
          <cell r="R35" t="str">
            <v>39:22,04</v>
          </cell>
        </row>
        <row r="36">
          <cell r="B36">
            <v>4</v>
          </cell>
          <cell r="C36">
            <v>62</v>
          </cell>
          <cell r="D36" t="str">
            <v>Beáta</v>
          </cell>
          <cell r="E36" t="str">
            <v>Kučerová</v>
          </cell>
          <cell r="G36" t="str">
            <v>2006</v>
          </cell>
          <cell r="H36" t="str">
            <v>Z1; ženy 16-19 (2005-2008)</v>
          </cell>
          <cell r="I36" t="str">
            <v>TCV Jindřichův Hradec</v>
          </cell>
          <cell r="J36" t="str">
            <v>07:12,21</v>
          </cell>
          <cell r="K36" t="str">
            <v>(17)</v>
          </cell>
          <cell r="M36" t="str">
            <v>23:29,25</v>
          </cell>
          <cell r="N36" t="str">
            <v>(41)</v>
          </cell>
          <cell r="P36" t="str">
            <v>07:38,36</v>
          </cell>
          <cell r="Q36" t="str">
            <v>(37)</v>
          </cell>
          <cell r="R36" t="str">
            <v>39:24,81</v>
          </cell>
        </row>
        <row r="37">
          <cell r="B37">
            <v>3</v>
          </cell>
          <cell r="C37">
            <v>61</v>
          </cell>
          <cell r="D37" t="str">
            <v>Milan</v>
          </cell>
          <cell r="E37" t="str">
            <v>Mach</v>
          </cell>
          <cell r="G37" t="str">
            <v>1967</v>
          </cell>
          <cell r="H37" t="str">
            <v>M5; muži 50-59 (1965-1974)</v>
          </cell>
          <cell r="I37" t="str">
            <v>ŠUTRI Prachatice</v>
          </cell>
          <cell r="J37" t="str">
            <v>09:29,14</v>
          </cell>
          <cell r="K37" t="str">
            <v>(42)</v>
          </cell>
          <cell r="M37" t="str">
            <v>20:59,30</v>
          </cell>
          <cell r="N37" t="str">
            <v>(26)</v>
          </cell>
          <cell r="P37" t="str">
            <v>07:22,59</v>
          </cell>
          <cell r="Q37" t="str">
            <v>(32)</v>
          </cell>
          <cell r="R37" t="str">
            <v>39:37,38</v>
          </cell>
        </row>
        <row r="38">
          <cell r="B38">
            <v>2</v>
          </cell>
          <cell r="C38">
            <v>72</v>
          </cell>
          <cell r="D38" t="str">
            <v>Jan</v>
          </cell>
          <cell r="E38" t="str">
            <v>Mikoláš</v>
          </cell>
          <cell r="G38" t="str">
            <v>1961</v>
          </cell>
          <cell r="H38" t="str">
            <v>M6; muži 60-69 (1955-1964)</v>
          </cell>
          <cell r="I38" t="str">
            <v>Trisk České Budějovice</v>
          </cell>
          <cell r="J38" t="str">
            <v>08:55,22</v>
          </cell>
          <cell r="K38" t="str">
            <v>(36)</v>
          </cell>
          <cell r="M38" t="str">
            <v>21:35,13</v>
          </cell>
          <cell r="N38" t="str">
            <v>(33)</v>
          </cell>
          <cell r="P38" t="str">
            <v>07:50,60</v>
          </cell>
          <cell r="Q38" t="str">
            <v>(40)</v>
          </cell>
          <cell r="R38" t="str">
            <v>39:52,21</v>
          </cell>
        </row>
        <row r="39">
          <cell r="B39">
            <v>3</v>
          </cell>
          <cell r="C39">
            <v>102</v>
          </cell>
          <cell r="D39" t="str">
            <v>Lenka</v>
          </cell>
          <cell r="E39" t="str">
            <v>Ludvíková</v>
          </cell>
          <cell r="G39" t="str">
            <v>1975</v>
          </cell>
          <cell r="H39" t="str">
            <v>Z4; ženy 40-49 (1975-1984)</v>
          </cell>
          <cell r="I39" t="str">
            <v>BK Nezmar ČB</v>
          </cell>
          <cell r="J39" t="str">
            <v>08:59,04</v>
          </cell>
          <cell r="K39" t="str">
            <v>(37)</v>
          </cell>
          <cell r="M39" t="str">
            <v>21:21,42</v>
          </cell>
          <cell r="N39" t="str">
            <v>(31)</v>
          </cell>
          <cell r="P39" t="str">
            <v>07:38,22</v>
          </cell>
          <cell r="Q39" t="str">
            <v>(36)</v>
          </cell>
          <cell r="R39" t="str">
            <v>39:56,80</v>
          </cell>
        </row>
        <row r="40">
          <cell r="B40">
            <v>5</v>
          </cell>
          <cell r="C40">
            <v>75</v>
          </cell>
          <cell r="D40" t="str">
            <v>Přemysl Otakar</v>
          </cell>
          <cell r="E40" t="str">
            <v>Chaloupka</v>
          </cell>
          <cell r="G40" t="str">
            <v>2008</v>
          </cell>
          <cell r="H40" t="str">
            <v>M1; muži 16-19 (2005-2008)</v>
          </cell>
          <cell r="I40" t="str">
            <v>Triatlon Lipno</v>
          </cell>
          <cell r="J40" t="str">
            <v>07:04,05</v>
          </cell>
          <cell r="K40" t="str">
            <v>(15)</v>
          </cell>
          <cell r="M40" t="str">
            <v>23:53,75</v>
          </cell>
          <cell r="N40" t="str">
            <v>(43)</v>
          </cell>
          <cell r="P40" t="str">
            <v>07:45,20</v>
          </cell>
          <cell r="Q40" t="str">
            <v>(38)</v>
          </cell>
          <cell r="R40" t="str">
            <v>40:09,31</v>
          </cell>
        </row>
        <row r="41">
          <cell r="B41">
            <v>4</v>
          </cell>
          <cell r="C41">
            <v>107</v>
          </cell>
          <cell r="D41" t="str">
            <v>Radim</v>
          </cell>
          <cell r="E41" t="str">
            <v>Valdauf</v>
          </cell>
          <cell r="G41" t="str">
            <v>1965</v>
          </cell>
          <cell r="H41" t="str">
            <v>M5; muži 50-59 (1965-1974)</v>
          </cell>
          <cell r="I41" t="str">
            <v>Hluboká nad Vltavou</v>
          </cell>
          <cell r="J41" t="str">
            <v>09:24,04</v>
          </cell>
          <cell r="K41" t="str">
            <v>(40)</v>
          </cell>
          <cell r="M41" t="str">
            <v>21:01,29</v>
          </cell>
          <cell r="N41" t="str">
            <v>(27)</v>
          </cell>
          <cell r="P41" t="str">
            <v>08:16,93</v>
          </cell>
          <cell r="Q41" t="str">
            <v>(43)</v>
          </cell>
          <cell r="R41" t="str">
            <v>40:26,48</v>
          </cell>
        </row>
        <row r="42">
          <cell r="B42">
            <v>3</v>
          </cell>
          <cell r="C42">
            <v>56</v>
          </cell>
          <cell r="D42" t="str">
            <v>Vladimír</v>
          </cell>
          <cell r="E42" t="str">
            <v>Jahoda</v>
          </cell>
          <cell r="G42" t="str">
            <v>1963</v>
          </cell>
          <cell r="H42" t="str">
            <v>M6; muži 60-69 (1955-1964)</v>
          </cell>
          <cell r="I42" t="str">
            <v>TT Tálín</v>
          </cell>
          <cell r="J42" t="str">
            <v>08:21,03</v>
          </cell>
          <cell r="K42" t="str">
            <v>(30)</v>
          </cell>
          <cell r="M42" t="str">
            <v>22:49,37</v>
          </cell>
          <cell r="N42" t="str">
            <v>(39)</v>
          </cell>
          <cell r="P42" t="str">
            <v>08:36,48</v>
          </cell>
          <cell r="Q42" t="str">
            <v>(45)</v>
          </cell>
          <cell r="R42" t="str">
            <v>41:31,16</v>
          </cell>
        </row>
        <row r="43">
          <cell r="B43">
            <v>2</v>
          </cell>
          <cell r="C43">
            <v>104</v>
          </cell>
          <cell r="D43" t="str">
            <v>Jana</v>
          </cell>
          <cell r="E43" t="str">
            <v>Pilečková</v>
          </cell>
          <cell r="G43" t="str">
            <v>1985</v>
          </cell>
          <cell r="H43" t="str">
            <v>Z3; ženy 30-39 (1985-1994)</v>
          </cell>
          <cell r="I43" t="str">
            <v>Žabka a Ježeček</v>
          </cell>
          <cell r="J43" t="str">
            <v>09:27,72</v>
          </cell>
          <cell r="K43" t="str">
            <v>(41)</v>
          </cell>
          <cell r="M43" t="str">
            <v>22:44,71</v>
          </cell>
          <cell r="N43" t="str">
            <v>(38)</v>
          </cell>
          <cell r="P43" t="str">
            <v>07:21,29</v>
          </cell>
          <cell r="Q43" t="str">
            <v>(31)</v>
          </cell>
          <cell r="R43" t="str">
            <v>42:41,46</v>
          </cell>
        </row>
        <row r="44">
          <cell r="B44">
            <v>4</v>
          </cell>
          <cell r="C44">
            <v>76</v>
          </cell>
          <cell r="D44" t="str">
            <v>Jirka</v>
          </cell>
          <cell r="E44" t="str">
            <v>Chaloupka</v>
          </cell>
          <cell r="G44" t="str">
            <v>1958</v>
          </cell>
          <cell r="H44" t="str">
            <v>M6; muži 60-69 (1955-1964)</v>
          </cell>
          <cell r="I44" t="str">
            <v>Triatlon Lipno</v>
          </cell>
          <cell r="J44" t="str">
            <v>10:31,26</v>
          </cell>
          <cell r="K44" t="str">
            <v>(45)</v>
          </cell>
          <cell r="M44" t="str">
            <v>22:02,51</v>
          </cell>
          <cell r="N44" t="str">
            <v>(35)</v>
          </cell>
          <cell r="P44" t="str">
            <v>08:02,28</v>
          </cell>
          <cell r="Q44" t="str">
            <v>(42)</v>
          </cell>
          <cell r="R44" t="str">
            <v>43:09,55</v>
          </cell>
        </row>
        <row r="45">
          <cell r="B45">
            <v>13</v>
          </cell>
          <cell r="C45">
            <v>66</v>
          </cell>
          <cell r="D45" t="str">
            <v>Lukáš</v>
          </cell>
          <cell r="E45" t="str">
            <v>Pokorný</v>
          </cell>
          <cell r="G45" t="str">
            <v>1978</v>
          </cell>
          <cell r="H45" t="str">
            <v>M4; muži 40-49 (1975-1984)</v>
          </cell>
          <cell r="I45" t="str">
            <v>České Budějovice</v>
          </cell>
          <cell r="J45" t="str">
            <v>11:00,06</v>
          </cell>
          <cell r="K45" t="str">
            <v>(46)</v>
          </cell>
          <cell r="M45" t="str">
            <v>26:10,89</v>
          </cell>
          <cell r="N45" t="str">
            <v>(44)</v>
          </cell>
          <cell r="P45" t="str">
            <v>07:46,38</v>
          </cell>
          <cell r="Q45" t="str">
            <v>(39)</v>
          </cell>
          <cell r="R45" t="str">
            <v>47:05,36</v>
          </cell>
        </row>
        <row r="46">
          <cell r="B46">
            <v>4</v>
          </cell>
          <cell r="C46">
            <v>68</v>
          </cell>
          <cell r="D46" t="str">
            <v>Lucie</v>
          </cell>
          <cell r="E46" t="str">
            <v>Břicháčková</v>
          </cell>
          <cell r="G46" t="str">
            <v>1975</v>
          </cell>
          <cell r="H46" t="str">
            <v>Z4; ženy 40-49 (1975-1984)</v>
          </cell>
          <cell r="I46" t="str">
            <v>BBK - Boršovský běžecký klub</v>
          </cell>
          <cell r="J46" t="str">
            <v>09:44,26</v>
          </cell>
          <cell r="K46" t="str">
            <v>(43)</v>
          </cell>
          <cell r="M46" t="str">
            <v>26:43,50</v>
          </cell>
          <cell r="N46" t="str">
            <v>(46)</v>
          </cell>
          <cell r="P46" t="str">
            <v>08:32,18</v>
          </cell>
          <cell r="Q46" t="str">
            <v>(44)</v>
          </cell>
          <cell r="R46" t="str">
            <v>47:37,66</v>
          </cell>
        </row>
        <row r="47">
          <cell r="B47">
            <v>1</v>
          </cell>
          <cell r="C47">
            <v>105</v>
          </cell>
          <cell r="D47" t="str">
            <v>Rudolf</v>
          </cell>
          <cell r="E47" t="str">
            <v>Trecha</v>
          </cell>
          <cell r="G47" t="str">
            <v>1950</v>
          </cell>
          <cell r="H47" t="str">
            <v>M7; muži 70+ (1953 a starší)</v>
          </cell>
          <cell r="I47" t="str">
            <v>TT Tálín</v>
          </cell>
          <cell r="J47" t="str">
            <v>10:11,68</v>
          </cell>
          <cell r="K47" t="str">
            <v>(44)</v>
          </cell>
          <cell r="M47" t="str">
            <v>26:44,25</v>
          </cell>
          <cell r="N47" t="str">
            <v>(47)</v>
          </cell>
          <cell r="P47" t="str">
            <v>09:19,33</v>
          </cell>
          <cell r="Q47" t="str">
            <v>(46)</v>
          </cell>
          <cell r="R47" t="str">
            <v>47:46,60</v>
          </cell>
        </row>
        <row r="48">
          <cell r="B48">
            <v>2</v>
          </cell>
          <cell r="C48">
            <v>74</v>
          </cell>
          <cell r="D48" t="str">
            <v>Petr</v>
          </cell>
          <cell r="E48" t="str">
            <v>Matouš</v>
          </cell>
          <cell r="G48" t="str">
            <v>1949</v>
          </cell>
          <cell r="H48" t="str">
            <v>M7; muži 70+ (1953 a starší)</v>
          </cell>
          <cell r="I48" t="str">
            <v>TT Tálín</v>
          </cell>
          <cell r="J48" t="str">
            <v>11:26,42</v>
          </cell>
          <cell r="K48" t="str">
            <v>(48)</v>
          </cell>
          <cell r="M48" t="str">
            <v>26:40,99</v>
          </cell>
          <cell r="N48" t="str">
            <v>(45)</v>
          </cell>
          <cell r="P48" t="str">
            <v>11:15,59</v>
          </cell>
          <cell r="Q48" t="str">
            <v>(48)</v>
          </cell>
          <cell r="R48" t="str">
            <v>51:25,54</v>
          </cell>
        </row>
        <row r="49">
          <cell r="B49">
            <v>2</v>
          </cell>
          <cell r="C49">
            <v>88</v>
          </cell>
          <cell r="D49" t="str">
            <v>Petra</v>
          </cell>
          <cell r="E49" t="str">
            <v>Holubová</v>
          </cell>
          <cell r="G49" t="str">
            <v>1974</v>
          </cell>
          <cell r="H49" t="str">
            <v>Z5; ženy 50+ (1974 a starší)</v>
          </cell>
          <cell r="I49" t="str">
            <v>Triatlon team Tálín</v>
          </cell>
          <cell r="J49" t="str">
            <v>11:18,23</v>
          </cell>
          <cell r="K49" t="str">
            <v>(47)</v>
          </cell>
          <cell r="M49" t="str">
            <v>28:22,63</v>
          </cell>
          <cell r="N49" t="str">
            <v>(48)</v>
          </cell>
          <cell r="P49" t="str">
            <v>09:39,71</v>
          </cell>
          <cell r="Q49" t="str">
            <v>(47)</v>
          </cell>
          <cell r="R49" t="str">
            <v>52:27,66</v>
          </cell>
        </row>
        <row r="50">
          <cell r="B50" t="str">
            <v>DNS</v>
          </cell>
          <cell r="C50">
            <v>82</v>
          </cell>
          <cell r="D50" t="str">
            <v>Tereza</v>
          </cell>
          <cell r="E50" t="str">
            <v>Tučková</v>
          </cell>
          <cell r="G50" t="str">
            <v>2007</v>
          </cell>
          <cell r="H50" t="str">
            <v>Z1; ženy 16-19 (2005-2008)</v>
          </cell>
          <cell r="I50" t="str">
            <v>TriSK ČB</v>
          </cell>
          <cell r="R50" t="str">
            <v/>
          </cell>
        </row>
        <row r="51">
          <cell r="B51" t="str">
            <v>DNS</v>
          </cell>
          <cell r="C51">
            <v>89</v>
          </cell>
          <cell r="D51" t="str">
            <v>Petr</v>
          </cell>
          <cell r="E51" t="str">
            <v>Červený</v>
          </cell>
          <cell r="G51" t="str">
            <v>1973</v>
          </cell>
          <cell r="H51" t="str">
            <v>M5; muži 50-59 (1965-1974)</v>
          </cell>
          <cell r="I51" t="str">
            <v>DINOS TT</v>
          </cell>
          <cell r="R51" t="str">
            <v/>
          </cell>
        </row>
        <row r="52">
          <cell r="B52" t="str">
            <v>DSQ</v>
          </cell>
          <cell r="C52">
            <v>55</v>
          </cell>
          <cell r="D52" t="str">
            <v>Bronislav</v>
          </cell>
          <cell r="E52" t="str">
            <v>Křikava</v>
          </cell>
          <cell r="G52" t="str">
            <v>1972</v>
          </cell>
          <cell r="H52" t="str">
            <v>M5; muži 50-59 (1965-1974)</v>
          </cell>
          <cell r="I52" t="str">
            <v>Srubec</v>
          </cell>
          <cell r="R52" t="str">
            <v/>
          </cell>
        </row>
        <row r="53">
          <cell r="B53" t="str">
            <v>DSQ</v>
          </cell>
          <cell r="C53">
            <v>97</v>
          </cell>
          <cell r="D53" t="str">
            <v>Josef</v>
          </cell>
          <cell r="E53" t="str">
            <v>Bartůněk</v>
          </cell>
          <cell r="G53" t="str">
            <v>1982</v>
          </cell>
          <cell r="H53" t="str">
            <v>M4; muži 40-49 (1975-1984)</v>
          </cell>
          <cell r="I53" t="str">
            <v>Tábor</v>
          </cell>
          <cell r="R53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C3" t="str">
            <v>M2</v>
          </cell>
          <cell r="D3" t="str">
            <v>1.</v>
          </cell>
          <cell r="E3">
            <v>93</v>
          </cell>
          <cell r="F3" t="str">
            <v>Korous, David</v>
          </cell>
          <cell r="G3">
            <v>2004</v>
          </cell>
          <cell r="H3" t="str">
            <v>Brno triatlon team</v>
          </cell>
          <cell r="I3" t="str">
            <v>07:59</v>
          </cell>
          <cell r="J3" t="str">
            <v>1.</v>
          </cell>
          <cell r="K3" t="str">
            <v>37:13</v>
          </cell>
          <cell r="L3" t="str">
            <v>1.</v>
          </cell>
          <cell r="M3" t="str">
            <v>22:57</v>
          </cell>
          <cell r="N3" t="str">
            <v>1.</v>
          </cell>
          <cell r="O3" t="str">
            <v>1:08:09</v>
          </cell>
        </row>
        <row r="4">
          <cell r="C4" t="str">
            <v>M2</v>
          </cell>
          <cell r="D4" t="str">
            <v>2.</v>
          </cell>
          <cell r="E4">
            <v>75</v>
          </cell>
          <cell r="F4" t="str">
            <v>Fencl, Jiří</v>
          </cell>
          <cell r="G4">
            <v>1999</v>
          </cell>
          <cell r="H4" t="str">
            <v>Kombitch team</v>
          </cell>
          <cell r="I4" t="str">
            <v>08:32</v>
          </cell>
          <cell r="J4" t="str">
            <v>2.</v>
          </cell>
          <cell r="K4" t="str">
            <v>40:31</v>
          </cell>
          <cell r="L4" t="str">
            <v>8.</v>
          </cell>
          <cell r="M4" t="str">
            <v>24:37</v>
          </cell>
          <cell r="N4" t="str">
            <v>2.</v>
          </cell>
          <cell r="O4" t="str">
            <v>1:13:40</v>
          </cell>
        </row>
        <row r="5">
          <cell r="C5" t="str">
            <v>M3</v>
          </cell>
          <cell r="D5" t="str">
            <v>1.</v>
          </cell>
          <cell r="E5">
            <v>92</v>
          </cell>
          <cell r="F5" t="str">
            <v>Losos, Radek</v>
          </cell>
          <cell r="G5">
            <v>1986</v>
          </cell>
          <cell r="H5" t="str">
            <v>KERBEROS Team</v>
          </cell>
          <cell r="I5" t="str">
            <v>10:23</v>
          </cell>
          <cell r="J5" t="str">
            <v>14.</v>
          </cell>
          <cell r="K5" t="str">
            <v>39:03</v>
          </cell>
          <cell r="L5" t="str">
            <v>3.</v>
          </cell>
          <cell r="M5" t="str">
            <v>25:26</v>
          </cell>
          <cell r="N5" t="str">
            <v>3.</v>
          </cell>
          <cell r="O5" t="str">
            <v>1:14:52</v>
          </cell>
        </row>
        <row r="6">
          <cell r="C6" t="str">
            <v>M5</v>
          </cell>
          <cell r="D6" t="str">
            <v>1.</v>
          </cell>
          <cell r="E6">
            <v>30</v>
          </cell>
          <cell r="F6" t="str">
            <v>Korous, Martin</v>
          </cell>
          <cell r="G6">
            <v>1974</v>
          </cell>
          <cell r="H6" t="str">
            <v>Triatlon Team Tábor</v>
          </cell>
          <cell r="I6" t="str">
            <v>10:42</v>
          </cell>
          <cell r="J6" t="str">
            <v>17.</v>
          </cell>
          <cell r="K6" t="str">
            <v>38:41</v>
          </cell>
          <cell r="L6" t="str">
            <v>2.</v>
          </cell>
          <cell r="M6" t="str">
            <v>26:11</v>
          </cell>
          <cell r="N6" t="str">
            <v>5.</v>
          </cell>
          <cell r="O6" t="str">
            <v>1:15:34</v>
          </cell>
        </row>
        <row r="7">
          <cell r="C7" t="str">
            <v>M2</v>
          </cell>
          <cell r="D7" t="str">
            <v>3.</v>
          </cell>
          <cell r="E7">
            <v>87</v>
          </cell>
          <cell r="F7" t="str">
            <v>Fencl, Marek</v>
          </cell>
          <cell r="G7">
            <v>1997</v>
          </cell>
          <cell r="H7" t="str">
            <v>Kombitch Team</v>
          </cell>
          <cell r="I7" t="str">
            <v>09:56</v>
          </cell>
          <cell r="J7" t="str">
            <v>9.</v>
          </cell>
          <cell r="K7" t="str">
            <v>40:31</v>
          </cell>
          <cell r="L7" t="str">
            <v>9.</v>
          </cell>
          <cell r="M7" t="str">
            <v>25:36</v>
          </cell>
          <cell r="N7" t="str">
            <v>4.</v>
          </cell>
          <cell r="O7" t="str">
            <v>1:16:03</v>
          </cell>
        </row>
        <row r="8">
          <cell r="C8" t="str">
            <v>M2</v>
          </cell>
          <cell r="D8" t="str">
            <v>4.</v>
          </cell>
          <cell r="E8">
            <v>22</v>
          </cell>
          <cell r="F8" t="str">
            <v>Jakubec, Matěj</v>
          </cell>
          <cell r="G8">
            <v>1997</v>
          </cell>
          <cell r="H8" t="str">
            <v>Kombitch team</v>
          </cell>
          <cell r="I8" t="str">
            <v>10:16</v>
          </cell>
          <cell r="J8" t="str">
            <v>11.</v>
          </cell>
          <cell r="K8" t="str">
            <v>39:09</v>
          </cell>
          <cell r="L8" t="str">
            <v>4.</v>
          </cell>
          <cell r="M8" t="str">
            <v>27:21</v>
          </cell>
          <cell r="N8" t="str">
            <v>12.</v>
          </cell>
          <cell r="O8" t="str">
            <v>1:16:46</v>
          </cell>
        </row>
        <row r="9">
          <cell r="C9" t="str">
            <v>M4</v>
          </cell>
          <cell r="D9" t="str">
            <v>1.</v>
          </cell>
          <cell r="E9">
            <v>133</v>
          </cell>
          <cell r="F9" t="str">
            <v>Plánek, Karel</v>
          </cell>
          <cell r="G9">
            <v>1976</v>
          </cell>
          <cell r="H9" t="str">
            <v>ŠuTri Prachatice</v>
          </cell>
          <cell r="I9" t="str">
            <v>11:08</v>
          </cell>
          <cell r="J9" t="str">
            <v>25.</v>
          </cell>
          <cell r="K9" t="str">
            <v>39:21</v>
          </cell>
          <cell r="L9" t="str">
            <v>5.</v>
          </cell>
          <cell r="M9" t="str">
            <v>26:51</v>
          </cell>
          <cell r="N9" t="str">
            <v>9.</v>
          </cell>
          <cell r="O9" t="str">
            <v>1:17:20</v>
          </cell>
        </row>
        <row r="10">
          <cell r="C10" t="str">
            <v>M5</v>
          </cell>
          <cell r="D10" t="str">
            <v>2.</v>
          </cell>
          <cell r="E10">
            <v>48</v>
          </cell>
          <cell r="F10" t="str">
            <v>Profant, Vladimír</v>
          </cell>
          <cell r="G10">
            <v>1970</v>
          </cell>
          <cell r="H10" t="str">
            <v>Dinos TT</v>
          </cell>
          <cell r="I10" t="str">
            <v>10:48</v>
          </cell>
          <cell r="J10" t="str">
            <v>20.</v>
          </cell>
          <cell r="K10" t="str">
            <v>39:44</v>
          </cell>
          <cell r="L10" t="str">
            <v>6.</v>
          </cell>
          <cell r="M10" t="str">
            <v>26:58</v>
          </cell>
          <cell r="N10" t="str">
            <v>10.</v>
          </cell>
          <cell r="O10" t="str">
            <v>1:17:30</v>
          </cell>
        </row>
        <row r="11">
          <cell r="C11" t="str">
            <v>M4</v>
          </cell>
          <cell r="D11" t="str">
            <v>2.</v>
          </cell>
          <cell r="E11">
            <v>70</v>
          </cell>
          <cell r="F11" t="str">
            <v>Koranda, David</v>
          </cell>
          <cell r="G11">
            <v>1983</v>
          </cell>
          <cell r="H11" t="str">
            <v>TriSK České Budějovice</v>
          </cell>
          <cell r="I11" t="str">
            <v>09:51</v>
          </cell>
          <cell r="J11" t="str">
            <v>7.</v>
          </cell>
          <cell r="K11" t="str">
            <v>40:45</v>
          </cell>
          <cell r="L11" t="str">
            <v>11.</v>
          </cell>
          <cell r="M11" t="str">
            <v>27:50</v>
          </cell>
          <cell r="N11" t="str">
            <v>14.</v>
          </cell>
          <cell r="O11" t="str">
            <v>1:18:26</v>
          </cell>
        </row>
        <row r="12">
          <cell r="C12" t="str">
            <v>M4</v>
          </cell>
          <cell r="D12" t="str">
            <v>3.</v>
          </cell>
          <cell r="E12">
            <v>81</v>
          </cell>
          <cell r="F12" t="str">
            <v>Šíp, Jaromír</v>
          </cell>
          <cell r="G12">
            <v>1979</v>
          </cell>
          <cell r="H12" t="str">
            <v>TT Tálín</v>
          </cell>
          <cell r="I12" t="str">
            <v>10:50</v>
          </cell>
          <cell r="J12" t="str">
            <v>21.</v>
          </cell>
          <cell r="K12" t="str">
            <v>39:44</v>
          </cell>
          <cell r="L12" t="str">
            <v>7.</v>
          </cell>
          <cell r="M12" t="str">
            <v>28:57</v>
          </cell>
          <cell r="N12" t="str">
            <v>25.</v>
          </cell>
          <cell r="O12" t="str">
            <v>1:19:31</v>
          </cell>
        </row>
        <row r="13">
          <cell r="C13" t="str">
            <v>M4</v>
          </cell>
          <cell r="D13" t="str">
            <v>4.</v>
          </cell>
          <cell r="E13">
            <v>85</v>
          </cell>
          <cell r="F13" t="str">
            <v>Černý, Michal</v>
          </cell>
          <cell r="G13">
            <v>1978</v>
          </cell>
          <cell r="H13" t="str">
            <v>TriSK České Budějovice</v>
          </cell>
          <cell r="I13" t="str">
            <v>11:23</v>
          </cell>
          <cell r="J13" t="str">
            <v>29.</v>
          </cell>
          <cell r="K13" t="str">
            <v>41:48</v>
          </cell>
          <cell r="L13" t="str">
            <v>20.</v>
          </cell>
          <cell r="M13" t="str">
            <v>26:41</v>
          </cell>
          <cell r="N13" t="str">
            <v>7.</v>
          </cell>
          <cell r="O13" t="str">
            <v>1:19:52</v>
          </cell>
        </row>
        <row r="14">
          <cell r="C14" t="str">
            <v>M5</v>
          </cell>
          <cell r="D14" t="str">
            <v>3.</v>
          </cell>
          <cell r="E14">
            <v>71</v>
          </cell>
          <cell r="F14" t="str">
            <v>Bláha, Jan</v>
          </cell>
          <cell r="G14">
            <v>1971</v>
          </cell>
          <cell r="H14" t="str">
            <v>TC Dvořák</v>
          </cell>
          <cell r="I14" t="str">
            <v>11:22</v>
          </cell>
          <cell r="J14" t="str">
            <v>28.</v>
          </cell>
          <cell r="K14" t="str">
            <v>42:11</v>
          </cell>
          <cell r="L14" t="str">
            <v>26.</v>
          </cell>
          <cell r="M14" t="str">
            <v>26:48</v>
          </cell>
          <cell r="N14" t="str">
            <v>8.</v>
          </cell>
          <cell r="O14" t="str">
            <v>1:20:21</v>
          </cell>
        </row>
        <row r="15">
          <cell r="C15" t="str">
            <v>Z2</v>
          </cell>
          <cell r="D15" t="str">
            <v>1.</v>
          </cell>
          <cell r="E15">
            <v>67</v>
          </cell>
          <cell r="F15" t="str">
            <v>Filipová, Klára</v>
          </cell>
          <cell r="G15">
            <v>1995</v>
          </cell>
          <cell r="H15" t="str">
            <v>Čistý Sport</v>
          </cell>
          <cell r="I15" t="str">
            <v>10:19</v>
          </cell>
          <cell r="J15" t="str">
            <v>13.</v>
          </cell>
          <cell r="K15" t="str">
            <v>41:53</v>
          </cell>
          <cell r="L15" t="str">
            <v>23.</v>
          </cell>
          <cell r="M15" t="str">
            <v>28:41</v>
          </cell>
          <cell r="N15" t="str">
            <v>20.</v>
          </cell>
          <cell r="O15" t="str">
            <v>1:20:53</v>
          </cell>
        </row>
        <row r="16">
          <cell r="C16" t="str">
            <v>M4</v>
          </cell>
          <cell r="D16" t="str">
            <v>5.</v>
          </cell>
          <cell r="E16">
            <v>8</v>
          </cell>
          <cell r="F16" t="str">
            <v>Diviš, Adam</v>
          </cell>
          <cell r="G16">
            <v>1977</v>
          </cell>
          <cell r="H16" t="str">
            <v>České Žleby</v>
          </cell>
          <cell r="I16" t="str">
            <v>13:52</v>
          </cell>
          <cell r="J16" t="str">
            <v>56.</v>
          </cell>
          <cell r="K16" t="str">
            <v>40:52</v>
          </cell>
          <cell r="L16" t="str">
            <v>12.</v>
          </cell>
          <cell r="M16" t="str">
            <v>26:10</v>
          </cell>
          <cell r="N16" t="str">
            <v>6.</v>
          </cell>
          <cell r="O16" t="str">
            <v>1:20:54</v>
          </cell>
        </row>
        <row r="17">
          <cell r="C17" t="str">
            <v>M5</v>
          </cell>
          <cell r="D17" t="str">
            <v>4.</v>
          </cell>
          <cell r="E17">
            <v>56</v>
          </cell>
          <cell r="F17" t="str">
            <v>Uhlíř, Radek</v>
          </cell>
          <cell r="G17">
            <v>1967</v>
          </cell>
          <cell r="H17" t="str">
            <v>TriSK České Budějovice</v>
          </cell>
          <cell r="I17" t="str">
            <v>10:45</v>
          </cell>
          <cell r="J17" t="str">
            <v>19.</v>
          </cell>
          <cell r="K17" t="str">
            <v>42:25</v>
          </cell>
          <cell r="L17" t="str">
            <v>31.</v>
          </cell>
          <cell r="M17" t="str">
            <v>28:42</v>
          </cell>
          <cell r="N17" t="str">
            <v>21.</v>
          </cell>
          <cell r="O17" t="str">
            <v>1:21:52</v>
          </cell>
        </row>
        <row r="18">
          <cell r="C18" t="str">
            <v>M2</v>
          </cell>
          <cell r="D18" t="str">
            <v>5.</v>
          </cell>
          <cell r="E18">
            <v>122</v>
          </cell>
          <cell r="F18" t="str">
            <v>Fousek, František</v>
          </cell>
          <cell r="G18">
            <v>1999</v>
          </cell>
          <cell r="H18" t="str">
            <v>Muži z Malše</v>
          </cell>
          <cell r="I18" t="str">
            <v>11:18</v>
          </cell>
          <cell r="J18" t="str">
            <v>27.</v>
          </cell>
          <cell r="K18" t="str">
            <v>41:55</v>
          </cell>
          <cell r="L18" t="str">
            <v>24.</v>
          </cell>
          <cell r="M18" t="str">
            <v>28:49</v>
          </cell>
          <cell r="N18" t="str">
            <v>22.</v>
          </cell>
          <cell r="O18" t="str">
            <v>1:22:02</v>
          </cell>
        </row>
        <row r="19">
          <cell r="C19" t="str">
            <v>M3</v>
          </cell>
          <cell r="D19" t="str">
            <v>2.</v>
          </cell>
          <cell r="E19">
            <v>96</v>
          </cell>
          <cell r="F19" t="str">
            <v>Stejskal, Marek</v>
          </cell>
          <cell r="G19">
            <v>1993</v>
          </cell>
          <cell r="H19" t="str">
            <v>Dinos TT</v>
          </cell>
          <cell r="I19" t="str">
            <v>10:36</v>
          </cell>
          <cell r="J19" t="str">
            <v>15.</v>
          </cell>
          <cell r="K19" t="str">
            <v>42:34</v>
          </cell>
          <cell r="L19" t="str">
            <v>32.</v>
          </cell>
          <cell r="M19" t="str">
            <v>28:56</v>
          </cell>
          <cell r="N19" t="str">
            <v>24.</v>
          </cell>
          <cell r="O19" t="str">
            <v>1:22:06</v>
          </cell>
        </row>
        <row r="20">
          <cell r="C20" t="str">
            <v>M2</v>
          </cell>
          <cell r="D20" t="str">
            <v>6.</v>
          </cell>
          <cell r="E20">
            <v>106</v>
          </cell>
          <cell r="F20" t="str">
            <v>Mikoláš, Miroslav</v>
          </cell>
          <cell r="G20">
            <v>1995</v>
          </cell>
          <cell r="H20" t="str">
            <v>TriSK České Budějovice</v>
          </cell>
          <cell r="I20" t="str">
            <v>09:54</v>
          </cell>
          <cell r="J20" t="str">
            <v>8.</v>
          </cell>
          <cell r="K20" t="str">
            <v>40:37</v>
          </cell>
          <cell r="L20" t="str">
            <v>10.</v>
          </cell>
          <cell r="M20" t="str">
            <v>31:42</v>
          </cell>
          <cell r="N20" t="str">
            <v>41.</v>
          </cell>
          <cell r="O20" t="str">
            <v>1:22:13</v>
          </cell>
        </row>
        <row r="21">
          <cell r="C21" t="str">
            <v>M4</v>
          </cell>
          <cell r="D21" t="str">
            <v>6.</v>
          </cell>
          <cell r="E21">
            <v>89</v>
          </cell>
          <cell r="F21" t="str">
            <v>Zajíc, Václav</v>
          </cell>
          <cell r="G21">
            <v>1979</v>
          </cell>
          <cell r="H21" t="str">
            <v>TriSK České Budějovice</v>
          </cell>
          <cell r="I21" t="str">
            <v>09:27</v>
          </cell>
          <cell r="J21" t="str">
            <v>5.</v>
          </cell>
          <cell r="K21" t="str">
            <v>41:13</v>
          </cell>
          <cell r="L21" t="str">
            <v>14.</v>
          </cell>
          <cell r="M21" t="str">
            <v>31:57</v>
          </cell>
          <cell r="N21" t="str">
            <v>45.</v>
          </cell>
          <cell r="O21" t="str">
            <v>1:22:37</v>
          </cell>
        </row>
        <row r="22">
          <cell r="C22" t="str">
            <v>M4</v>
          </cell>
          <cell r="D22" t="str">
            <v>7.</v>
          </cell>
          <cell r="E22">
            <v>94</v>
          </cell>
          <cell r="F22" t="str">
            <v>Toul, Filip</v>
          </cell>
          <cell r="G22">
            <v>1980</v>
          </cell>
          <cell r="H22" t="str">
            <v>Šutri</v>
          </cell>
          <cell r="I22" t="str">
            <v>09:16</v>
          </cell>
          <cell r="J22" t="str">
            <v>4.</v>
          </cell>
          <cell r="K22" t="str">
            <v>41:14</v>
          </cell>
          <cell r="L22" t="str">
            <v>15.</v>
          </cell>
          <cell r="M22" t="str">
            <v>32:08</v>
          </cell>
          <cell r="N22" t="str">
            <v>46.</v>
          </cell>
          <cell r="O22" t="str">
            <v>1:22:38</v>
          </cell>
        </row>
        <row r="23">
          <cell r="C23" t="str">
            <v>M3</v>
          </cell>
          <cell r="D23" t="str">
            <v>3.</v>
          </cell>
          <cell r="E23">
            <v>76</v>
          </cell>
          <cell r="F23" t="str">
            <v>Píšek, Jaroslav</v>
          </cell>
          <cell r="G23">
            <v>1990</v>
          </cell>
          <cell r="H23" t="str">
            <v>Nová Pec</v>
          </cell>
          <cell r="I23" t="str">
            <v>13:31</v>
          </cell>
          <cell r="J23" t="str">
            <v>47.</v>
          </cell>
          <cell r="K23" t="str">
            <v>41:48</v>
          </cell>
          <cell r="L23" t="str">
            <v>22.</v>
          </cell>
          <cell r="M23" t="str">
            <v>27:23</v>
          </cell>
          <cell r="N23" t="str">
            <v>13.</v>
          </cell>
          <cell r="O23" t="str">
            <v>1:22:42</v>
          </cell>
        </row>
        <row r="24">
          <cell r="C24" t="str">
            <v>M3</v>
          </cell>
          <cell r="D24" t="str">
            <v>4.</v>
          </cell>
          <cell r="E24">
            <v>120</v>
          </cell>
          <cell r="F24" t="str">
            <v>Andreas, Dominik</v>
          </cell>
          <cell r="G24">
            <v>1993</v>
          </cell>
          <cell r="H24" t="str">
            <v>TA3</v>
          </cell>
          <cell r="I24" t="str">
            <v>13:00</v>
          </cell>
          <cell r="J24" t="str">
            <v>37.</v>
          </cell>
          <cell r="K24" t="str">
            <v>41:39</v>
          </cell>
          <cell r="L24" t="str">
            <v>19.</v>
          </cell>
          <cell r="M24" t="str">
            <v>28:11</v>
          </cell>
          <cell r="N24" t="str">
            <v>17.</v>
          </cell>
          <cell r="O24" t="str">
            <v>1:22:50</v>
          </cell>
        </row>
        <row r="25">
          <cell r="C25" t="str">
            <v>M6</v>
          </cell>
          <cell r="D25" t="str">
            <v>1.</v>
          </cell>
          <cell r="E25">
            <v>49</v>
          </cell>
          <cell r="F25" t="str">
            <v>Pudil, Jaroslav</v>
          </cell>
          <cell r="G25">
            <v>1961</v>
          </cell>
          <cell r="H25" t="str">
            <v>M2 Sport Bečvář Strakonice</v>
          </cell>
          <cell r="I25" t="str">
            <v>12:30</v>
          </cell>
          <cell r="J25" t="str">
            <v>33.</v>
          </cell>
          <cell r="K25" t="str">
            <v>41:48</v>
          </cell>
          <cell r="L25" t="str">
            <v>21.</v>
          </cell>
          <cell r="M25" t="str">
            <v>28:52</v>
          </cell>
          <cell r="N25" t="str">
            <v>23.</v>
          </cell>
          <cell r="O25" t="str">
            <v>1:23:10</v>
          </cell>
        </row>
        <row r="26">
          <cell r="C26" t="str">
            <v>M5</v>
          </cell>
          <cell r="D26" t="str">
            <v>5.</v>
          </cell>
          <cell r="E26">
            <v>26</v>
          </cell>
          <cell r="F26" t="str">
            <v>Juráň, Karel</v>
          </cell>
          <cell r="G26">
            <v>1974</v>
          </cell>
          <cell r="H26" t="str">
            <v>TT Tálín</v>
          </cell>
          <cell r="I26" t="str">
            <v>12:24</v>
          </cell>
          <cell r="J26" t="str">
            <v>31.</v>
          </cell>
          <cell r="K26" t="str">
            <v>41:04</v>
          </cell>
          <cell r="L26" t="str">
            <v>13.</v>
          </cell>
          <cell r="M26" t="str">
            <v>30:01</v>
          </cell>
          <cell r="N26" t="str">
            <v>35.</v>
          </cell>
          <cell r="O26" t="str">
            <v>1:23:29</v>
          </cell>
        </row>
        <row r="27">
          <cell r="C27" t="str">
            <v>M4</v>
          </cell>
          <cell r="D27" t="str">
            <v>8.</v>
          </cell>
          <cell r="E27">
            <v>24</v>
          </cell>
          <cell r="F27" t="str">
            <v>Joza, Vojtěch</v>
          </cell>
          <cell r="G27">
            <v>1983</v>
          </cell>
          <cell r="H27" t="str">
            <v>TriSK České Budějovice</v>
          </cell>
          <cell r="I27" t="str">
            <v>11:03</v>
          </cell>
          <cell r="J27" t="str">
            <v>24.</v>
          </cell>
          <cell r="K27" t="str">
            <v>43:10</v>
          </cell>
          <cell r="L27" t="str">
            <v>37.</v>
          </cell>
          <cell r="M27" t="str">
            <v>29:36</v>
          </cell>
          <cell r="N27" t="str">
            <v>30.</v>
          </cell>
          <cell r="O27" t="str">
            <v>1:23:49</v>
          </cell>
        </row>
        <row r="28">
          <cell r="C28" t="str">
            <v>M4</v>
          </cell>
          <cell r="D28" t="str">
            <v>9.</v>
          </cell>
          <cell r="E28">
            <v>28</v>
          </cell>
          <cell r="F28" t="str">
            <v>Kalina, Bohumil</v>
          </cell>
          <cell r="G28">
            <v>1976</v>
          </cell>
          <cell r="H28" t="str">
            <v>SK Kardašova Řečice</v>
          </cell>
          <cell r="I28" t="str">
            <v>13:03</v>
          </cell>
          <cell r="J28" t="str">
            <v>39.</v>
          </cell>
          <cell r="K28" t="str">
            <v>41:37</v>
          </cell>
          <cell r="L28" t="str">
            <v>18.</v>
          </cell>
          <cell r="M28" t="str">
            <v>29:15</v>
          </cell>
          <cell r="N28" t="str">
            <v>28.</v>
          </cell>
          <cell r="O28" t="str">
            <v>1:23:55</v>
          </cell>
        </row>
        <row r="29">
          <cell r="C29" t="str">
            <v>M4</v>
          </cell>
          <cell r="D29" t="str">
            <v>10.</v>
          </cell>
          <cell r="E29">
            <v>123</v>
          </cell>
          <cell r="F29" t="str">
            <v>Bartyzal, Josef</v>
          </cell>
          <cell r="G29">
            <v>1984</v>
          </cell>
          <cell r="H29" t="str">
            <v>#tymdejvid</v>
          </cell>
          <cell r="I29" t="str">
            <v>13:34</v>
          </cell>
          <cell r="J29" t="str">
            <v>49.</v>
          </cell>
          <cell r="K29" t="str">
            <v>42:17</v>
          </cell>
          <cell r="L29" t="str">
            <v>29.</v>
          </cell>
          <cell r="M29" t="str">
            <v>28:06</v>
          </cell>
          <cell r="N29" t="str">
            <v>16.</v>
          </cell>
          <cell r="O29" t="str">
            <v>1:23:57</v>
          </cell>
        </row>
        <row r="30">
          <cell r="C30" t="str">
            <v>M2</v>
          </cell>
          <cell r="D30" t="str">
            <v>7.</v>
          </cell>
          <cell r="E30">
            <v>107</v>
          </cell>
          <cell r="F30" t="str">
            <v>Dvořák, Jan</v>
          </cell>
          <cell r="G30">
            <v>1996</v>
          </cell>
          <cell r="H30" t="str">
            <v>Kombitch team</v>
          </cell>
          <cell r="I30" t="str">
            <v>10:56</v>
          </cell>
          <cell r="J30" t="str">
            <v>23.</v>
          </cell>
          <cell r="K30" t="str">
            <v>41:17</v>
          </cell>
          <cell r="L30" t="str">
            <v>16.</v>
          </cell>
          <cell r="M30" t="str">
            <v>31:55</v>
          </cell>
          <cell r="N30" t="str">
            <v>44.</v>
          </cell>
          <cell r="O30" t="str">
            <v>1:24:08</v>
          </cell>
        </row>
        <row r="31">
          <cell r="C31" t="str">
            <v>M2</v>
          </cell>
          <cell r="D31" t="str">
            <v>8.</v>
          </cell>
          <cell r="E31">
            <v>86</v>
          </cell>
          <cell r="F31" t="str">
            <v>Kolařík, Vojtěch</v>
          </cell>
          <cell r="G31">
            <v>1996</v>
          </cell>
          <cell r="H31" t="str">
            <v>Kombitch Team</v>
          </cell>
          <cell r="I31" t="str">
            <v>13:09</v>
          </cell>
          <cell r="J31" t="str">
            <v>41.</v>
          </cell>
          <cell r="K31" t="str">
            <v>42:48</v>
          </cell>
          <cell r="L31" t="str">
            <v>33.</v>
          </cell>
          <cell r="M31" t="str">
            <v>28:16</v>
          </cell>
          <cell r="N31" t="str">
            <v>18.</v>
          </cell>
          <cell r="O31" t="str">
            <v>1:24:13</v>
          </cell>
        </row>
        <row r="32">
          <cell r="C32" t="str">
            <v>M3</v>
          </cell>
          <cell r="D32" t="str">
            <v>5.</v>
          </cell>
          <cell r="E32">
            <v>61</v>
          </cell>
          <cell r="F32" t="str">
            <v>Zámiš, Jaroslav</v>
          </cell>
          <cell r="G32">
            <v>1994</v>
          </cell>
          <cell r="H32" t="str">
            <v>Kombitch team</v>
          </cell>
          <cell r="I32" t="str">
            <v>13:39</v>
          </cell>
          <cell r="J32" t="str">
            <v>50.</v>
          </cell>
          <cell r="K32" t="str">
            <v>42:17</v>
          </cell>
          <cell r="L32" t="str">
            <v>28.</v>
          </cell>
          <cell r="M32" t="str">
            <v>28:24</v>
          </cell>
          <cell r="N32" t="str">
            <v>19.</v>
          </cell>
          <cell r="O32" t="str">
            <v>1:24:20</v>
          </cell>
        </row>
        <row r="33">
          <cell r="C33" t="str">
            <v>M4</v>
          </cell>
          <cell r="D33" t="str">
            <v>11.</v>
          </cell>
          <cell r="E33">
            <v>45</v>
          </cell>
          <cell r="F33" t="str">
            <v>Nový, Lukáš</v>
          </cell>
          <cell r="G33">
            <v>1976</v>
          </cell>
          <cell r="H33" t="str">
            <v>TT Tálín</v>
          </cell>
          <cell r="I33" t="str">
            <v>10:18</v>
          </cell>
          <cell r="J33" t="str">
            <v>12.</v>
          </cell>
          <cell r="K33" t="str">
            <v>44:18</v>
          </cell>
          <cell r="L33" t="str">
            <v>46.</v>
          </cell>
          <cell r="M33" t="str">
            <v>29:59</v>
          </cell>
          <cell r="N33" t="str">
            <v>34.</v>
          </cell>
          <cell r="O33" t="str">
            <v>1:24:35</v>
          </cell>
        </row>
        <row r="34">
          <cell r="C34" t="str">
            <v>Z2</v>
          </cell>
          <cell r="D34" t="str">
            <v>2.</v>
          </cell>
          <cell r="E34">
            <v>65</v>
          </cell>
          <cell r="F34" t="str">
            <v>Fořtová, Petra</v>
          </cell>
          <cell r="G34">
            <v>2002</v>
          </cell>
          <cell r="H34" t="str">
            <v>Plavecký klub Písek</v>
          </cell>
          <cell r="I34" t="str">
            <v>10:40</v>
          </cell>
          <cell r="J34" t="str">
            <v>16.</v>
          </cell>
          <cell r="K34" t="str">
            <v>44:06</v>
          </cell>
          <cell r="L34" t="str">
            <v>45.</v>
          </cell>
          <cell r="M34" t="str">
            <v>29:57</v>
          </cell>
          <cell r="N34" t="str">
            <v>33.</v>
          </cell>
          <cell r="O34" t="str">
            <v>1:24:43</v>
          </cell>
        </row>
        <row r="35">
          <cell r="C35" t="str">
            <v>M4</v>
          </cell>
          <cell r="D35" t="str">
            <v>12.</v>
          </cell>
          <cell r="E35">
            <v>38</v>
          </cell>
          <cell r="F35" t="str">
            <v>Ludvík, Jan</v>
          </cell>
          <cell r="G35">
            <v>1975</v>
          </cell>
          <cell r="H35" t="str">
            <v>BK Nezmar CB</v>
          </cell>
          <cell r="I35" t="str">
            <v>12:20</v>
          </cell>
          <cell r="J35" t="str">
            <v>30.</v>
          </cell>
          <cell r="K35" t="str">
            <v>43:31</v>
          </cell>
          <cell r="L35" t="str">
            <v>43.</v>
          </cell>
          <cell r="M35" t="str">
            <v>29:19</v>
          </cell>
          <cell r="N35" t="str">
            <v>29.</v>
          </cell>
          <cell r="O35" t="str">
            <v>1:25:10</v>
          </cell>
        </row>
        <row r="36">
          <cell r="C36" t="str">
            <v>M3</v>
          </cell>
          <cell r="D36" t="str">
            <v>6.</v>
          </cell>
          <cell r="E36">
            <v>59</v>
          </cell>
          <cell r="F36" t="str">
            <v>Volf, František</v>
          </cell>
          <cell r="G36">
            <v>1994</v>
          </cell>
          <cell r="H36" t="str">
            <v>Orava</v>
          </cell>
          <cell r="I36" t="str">
            <v>13:44</v>
          </cell>
          <cell r="J36" t="str">
            <v>51.</v>
          </cell>
          <cell r="K36" t="str">
            <v>43:29</v>
          </cell>
          <cell r="L36" t="str">
            <v>41.</v>
          </cell>
          <cell r="M36" t="str">
            <v>27:57</v>
          </cell>
          <cell r="N36" t="str">
            <v>15.</v>
          </cell>
          <cell r="O36" t="str">
            <v>1:25:10</v>
          </cell>
        </row>
        <row r="37">
          <cell r="C37" t="str">
            <v>M5</v>
          </cell>
          <cell r="D37" t="str">
            <v>6.</v>
          </cell>
          <cell r="E37">
            <v>80</v>
          </cell>
          <cell r="F37" t="str">
            <v>Fiala, Tomáš</v>
          </cell>
          <cell r="G37">
            <v>1974</v>
          </cell>
          <cell r="H37" t="str">
            <v>#týmKleť</v>
          </cell>
          <cell r="I37" t="str">
            <v>13:44</v>
          </cell>
          <cell r="J37" t="str">
            <v>52.</v>
          </cell>
          <cell r="K37" t="str">
            <v>43:03</v>
          </cell>
          <cell r="L37" t="str">
            <v>36.</v>
          </cell>
          <cell r="M37" t="str">
            <v>28:58</v>
          </cell>
          <cell r="N37" t="str">
            <v>26.</v>
          </cell>
          <cell r="O37" t="str">
            <v>1:25:45</v>
          </cell>
        </row>
        <row r="38">
          <cell r="C38" t="str">
            <v>M4</v>
          </cell>
          <cell r="D38" t="str">
            <v>13.</v>
          </cell>
          <cell r="E38">
            <v>82</v>
          </cell>
          <cell r="F38" t="str">
            <v>Krajánek, Tomáš</v>
          </cell>
          <cell r="G38">
            <v>1979</v>
          </cell>
          <cell r="H38" t="str">
            <v>Šutri</v>
          </cell>
          <cell r="I38" t="str">
            <v>10:52</v>
          </cell>
          <cell r="J38" t="str">
            <v>22.</v>
          </cell>
          <cell r="K38" t="str">
            <v>43:24</v>
          </cell>
          <cell r="L38" t="str">
            <v>39.</v>
          </cell>
          <cell r="M38" t="str">
            <v>31:54</v>
          </cell>
          <cell r="N38" t="str">
            <v>42.</v>
          </cell>
          <cell r="O38" t="str">
            <v>1:26:10</v>
          </cell>
        </row>
        <row r="39">
          <cell r="C39" t="str">
            <v>M5</v>
          </cell>
          <cell r="D39" t="str">
            <v>7.</v>
          </cell>
          <cell r="E39">
            <v>51</v>
          </cell>
          <cell r="F39" t="str">
            <v>Skalka, Pavel</v>
          </cell>
          <cell r="G39">
            <v>1970</v>
          </cell>
          <cell r="H39" t="str">
            <v>Lipí</v>
          </cell>
          <cell r="I39" t="str">
            <v>14:22</v>
          </cell>
          <cell r="J39" t="str">
            <v>67.</v>
          </cell>
          <cell r="K39" t="str">
            <v>42:56</v>
          </cell>
          <cell r="L39" t="str">
            <v>34.</v>
          </cell>
          <cell r="M39" t="str">
            <v>29:36</v>
          </cell>
          <cell r="N39" t="str">
            <v>31.</v>
          </cell>
          <cell r="O39" t="str">
            <v>1:26:54</v>
          </cell>
        </row>
        <row r="40">
          <cell r="C40" t="str">
            <v>M4</v>
          </cell>
          <cell r="D40" t="str">
            <v>14.</v>
          </cell>
          <cell r="E40">
            <v>105</v>
          </cell>
          <cell r="F40" t="str">
            <v>Písko, Jan</v>
          </cell>
          <cell r="G40">
            <v>1982</v>
          </cell>
          <cell r="H40" t="str">
            <v>TJ Sokol Přídolí</v>
          </cell>
          <cell r="I40" t="str">
            <v>13:26</v>
          </cell>
          <cell r="J40" t="str">
            <v>45.</v>
          </cell>
          <cell r="K40" t="str">
            <v>42:22</v>
          </cell>
          <cell r="L40" t="str">
            <v>30.</v>
          </cell>
          <cell r="M40" t="str">
            <v>31:27</v>
          </cell>
          <cell r="N40" t="str">
            <v>39.</v>
          </cell>
          <cell r="O40" t="str">
            <v>1:27:15</v>
          </cell>
        </row>
        <row r="41">
          <cell r="C41" t="str">
            <v>M5</v>
          </cell>
          <cell r="D41" t="str">
            <v>8.</v>
          </cell>
          <cell r="E41">
            <v>7</v>
          </cell>
          <cell r="F41" t="str">
            <v>Červený, Petr</v>
          </cell>
          <cell r="G41">
            <v>1973</v>
          </cell>
          <cell r="H41" t="str">
            <v>DINOS TT</v>
          </cell>
          <cell r="I41" t="str">
            <v>13:49</v>
          </cell>
          <cell r="J41" t="str">
            <v>55.</v>
          </cell>
          <cell r="K41" t="str">
            <v>42:05</v>
          </cell>
          <cell r="L41" t="str">
            <v>25.</v>
          </cell>
          <cell r="M41" t="str">
            <v>31:55</v>
          </cell>
          <cell r="N41" t="str">
            <v>43.</v>
          </cell>
          <cell r="O41" t="str">
            <v>1:27:49</v>
          </cell>
        </row>
        <row r="42">
          <cell r="C42" t="str">
            <v>Z4</v>
          </cell>
          <cell r="D42" t="str">
            <v>1.</v>
          </cell>
          <cell r="E42">
            <v>16</v>
          </cell>
          <cell r="F42" t="str">
            <v>Hlínová, Jaroslava</v>
          </cell>
          <cell r="G42">
            <v>1980</v>
          </cell>
          <cell r="H42" t="str">
            <v>TT Tálín</v>
          </cell>
          <cell r="I42" t="str">
            <v>08:58</v>
          </cell>
          <cell r="J42" t="str">
            <v>3.</v>
          </cell>
          <cell r="K42" t="str">
            <v>43:18</v>
          </cell>
          <cell r="L42" t="str">
            <v>38.</v>
          </cell>
          <cell r="M42" t="str">
            <v>35:43</v>
          </cell>
          <cell r="N42" t="str">
            <v>59.</v>
          </cell>
          <cell r="O42" t="str">
            <v>1:27:59</v>
          </cell>
        </row>
        <row r="43">
          <cell r="C43" t="str">
            <v>M2</v>
          </cell>
          <cell r="D43" t="str">
            <v>9.</v>
          </cell>
          <cell r="E43">
            <v>73</v>
          </cell>
          <cell r="F43" t="str">
            <v>Tesař, Vojtěch</v>
          </cell>
          <cell r="G43">
            <v>2002</v>
          </cell>
          <cell r="H43" t="str">
            <v>SK Pleš</v>
          </cell>
          <cell r="I43" t="str">
            <v>13:09</v>
          </cell>
          <cell r="J43" t="str">
            <v>40.</v>
          </cell>
          <cell r="K43" t="str">
            <v>45:07</v>
          </cell>
          <cell r="L43" t="str">
            <v>48.</v>
          </cell>
          <cell r="M43" t="str">
            <v>29:52</v>
          </cell>
          <cell r="N43" t="str">
            <v>32.</v>
          </cell>
          <cell r="O43" t="str">
            <v>1:28:08</v>
          </cell>
        </row>
        <row r="44">
          <cell r="C44" t="str">
            <v>M4</v>
          </cell>
          <cell r="D44" t="str">
            <v>15.</v>
          </cell>
          <cell r="E44">
            <v>25</v>
          </cell>
          <cell r="F44" t="str">
            <v>Jungbauer, Jan</v>
          </cell>
          <cell r="G44">
            <v>1984</v>
          </cell>
          <cell r="H44" t="str">
            <v>TC Líbovo Potěr</v>
          </cell>
          <cell r="I44" t="str">
            <v>14:33</v>
          </cell>
          <cell r="J44" t="str">
            <v>70.</v>
          </cell>
          <cell r="K44" t="str">
            <v>42:14</v>
          </cell>
          <cell r="L44" t="str">
            <v>27.</v>
          </cell>
          <cell r="M44" t="str">
            <v>31:30</v>
          </cell>
          <cell r="N44" t="str">
            <v>40.</v>
          </cell>
          <cell r="O44" t="str">
            <v>1:28:17</v>
          </cell>
        </row>
        <row r="45">
          <cell r="C45" t="str">
            <v>M4</v>
          </cell>
          <cell r="D45" t="str">
            <v>16.</v>
          </cell>
          <cell r="E45">
            <v>72</v>
          </cell>
          <cell r="F45" t="str">
            <v>Tauber, Jan</v>
          </cell>
          <cell r="G45">
            <v>1979</v>
          </cell>
          <cell r="H45" t="str">
            <v>BK Nezmar</v>
          </cell>
          <cell r="I45" t="str">
            <v>09:40</v>
          </cell>
          <cell r="J45" t="str">
            <v>6.</v>
          </cell>
          <cell r="K45" t="str">
            <v>43:51</v>
          </cell>
          <cell r="L45" t="str">
            <v>44.</v>
          </cell>
          <cell r="M45" t="str">
            <v>35:27</v>
          </cell>
          <cell r="N45" t="str">
            <v>57.</v>
          </cell>
          <cell r="O45" t="str">
            <v>1:28:58</v>
          </cell>
        </row>
        <row r="46">
          <cell r="C46" t="str">
            <v>Z1</v>
          </cell>
          <cell r="D46" t="str">
            <v>1.</v>
          </cell>
          <cell r="E46">
            <v>42</v>
          </cell>
          <cell r="F46" t="str">
            <v>Mikešová, Michaela</v>
          </cell>
          <cell r="G46">
            <v>2005</v>
          </cell>
          <cell r="H46" t="str">
            <v>SK Čtyři Dvory</v>
          </cell>
          <cell r="I46" t="str">
            <v>13:20</v>
          </cell>
          <cell r="J46" t="str">
            <v>44.</v>
          </cell>
          <cell r="K46" t="str">
            <v>46:55</v>
          </cell>
          <cell r="L46" t="str">
            <v>57.</v>
          </cell>
          <cell r="M46" t="str">
            <v>29:05</v>
          </cell>
          <cell r="N46" t="str">
            <v>27.</v>
          </cell>
          <cell r="O46" t="str">
            <v>1:29:20</v>
          </cell>
        </row>
        <row r="47">
          <cell r="C47" t="str">
            <v>Z4</v>
          </cell>
          <cell r="D47" t="str">
            <v>2.</v>
          </cell>
          <cell r="E47">
            <v>55</v>
          </cell>
          <cell r="F47" t="str">
            <v>Tučková, Jana</v>
          </cell>
          <cell r="G47">
            <v>1982</v>
          </cell>
          <cell r="H47" t="str">
            <v>TriSK České Budějovice</v>
          </cell>
          <cell r="I47" t="str">
            <v>13:16</v>
          </cell>
          <cell r="J47" t="str">
            <v>42.</v>
          </cell>
          <cell r="K47" t="str">
            <v>45:42</v>
          </cell>
          <cell r="L47" t="str">
            <v>49.</v>
          </cell>
          <cell r="M47" t="str">
            <v>30:42</v>
          </cell>
          <cell r="N47" t="str">
            <v>37.</v>
          </cell>
          <cell r="O47" t="str">
            <v>1:29:40</v>
          </cell>
        </row>
        <row r="48">
          <cell r="C48" t="str">
            <v>M5</v>
          </cell>
          <cell r="D48" t="str">
            <v>9.</v>
          </cell>
          <cell r="E48">
            <v>84</v>
          </cell>
          <cell r="F48" t="str">
            <v>Ryšlavý, Květoslav</v>
          </cell>
          <cell r="G48">
            <v>1971</v>
          </cell>
          <cell r="H48" t="str">
            <v>RESOLUTION Team</v>
          </cell>
          <cell r="I48" t="str">
            <v>10:13</v>
          </cell>
          <cell r="J48" t="str">
            <v>10.</v>
          </cell>
          <cell r="K48" t="str">
            <v>42:58</v>
          </cell>
          <cell r="L48" t="str">
            <v>35.</v>
          </cell>
          <cell r="M48" t="str">
            <v>37:04</v>
          </cell>
          <cell r="N48" t="str">
            <v>67.</v>
          </cell>
          <cell r="O48" t="str">
            <v>1:30:15</v>
          </cell>
        </row>
        <row r="49">
          <cell r="C49" t="str">
            <v>M4</v>
          </cell>
          <cell r="D49" t="str">
            <v>17.</v>
          </cell>
          <cell r="E49">
            <v>41</v>
          </cell>
          <cell r="F49" t="str">
            <v>Čáp, Marek</v>
          </cell>
          <cell r="G49">
            <v>1978</v>
          </cell>
          <cell r="H49" t="str">
            <v>České Budějovice</v>
          </cell>
          <cell r="I49" t="str">
            <v>14:36</v>
          </cell>
          <cell r="J49" t="str">
            <v>71.</v>
          </cell>
          <cell r="K49" t="str">
            <v>48:34</v>
          </cell>
          <cell r="L49" t="str">
            <v>64.</v>
          </cell>
          <cell r="M49" t="str">
            <v>27:14</v>
          </cell>
          <cell r="N49" t="str">
            <v>11.</v>
          </cell>
          <cell r="O49" t="str">
            <v>1:30:24</v>
          </cell>
        </row>
        <row r="50">
          <cell r="C50" t="str">
            <v>M4</v>
          </cell>
          <cell r="D50" t="str">
            <v>18.</v>
          </cell>
          <cell r="E50">
            <v>91</v>
          </cell>
          <cell r="F50" t="str">
            <v>Stuchlík, Jiří</v>
          </cell>
          <cell r="G50">
            <v>1975</v>
          </cell>
          <cell r="H50" t="str">
            <v>Triatlon team Tábor</v>
          </cell>
          <cell r="I50" t="str">
            <v>12:29</v>
          </cell>
          <cell r="J50" t="str">
            <v>32.</v>
          </cell>
          <cell r="K50" t="str">
            <v>43:30</v>
          </cell>
          <cell r="L50" t="str">
            <v>42.</v>
          </cell>
          <cell r="M50" t="str">
            <v>34:54</v>
          </cell>
          <cell r="N50" t="str">
            <v>53.</v>
          </cell>
          <cell r="O50" t="str">
            <v>1:30:53</v>
          </cell>
        </row>
        <row r="51">
          <cell r="C51" t="str">
            <v>M3</v>
          </cell>
          <cell r="D51" t="str">
            <v>7.</v>
          </cell>
          <cell r="E51">
            <v>11</v>
          </cell>
          <cell r="F51" t="str">
            <v>Fessl, Lukáš</v>
          </cell>
          <cell r="G51">
            <v>1990</v>
          </cell>
          <cell r="H51" t="str">
            <v>#tymdejvid</v>
          </cell>
          <cell r="I51" t="str">
            <v>13:18</v>
          </cell>
          <cell r="J51" t="str">
            <v>43.</v>
          </cell>
          <cell r="K51" t="str">
            <v>47:20</v>
          </cell>
          <cell r="L51" t="str">
            <v>61.</v>
          </cell>
          <cell r="M51" t="str">
            <v>30:22</v>
          </cell>
          <cell r="N51" t="str">
            <v>36.</v>
          </cell>
          <cell r="O51" t="str">
            <v>1:31:00</v>
          </cell>
        </row>
        <row r="52">
          <cell r="C52" t="str">
            <v>M5</v>
          </cell>
          <cell r="D52" t="str">
            <v>10.</v>
          </cell>
          <cell r="E52">
            <v>104</v>
          </cell>
          <cell r="F52" t="str">
            <v>Čermák, Martin</v>
          </cell>
          <cell r="G52">
            <v>1971</v>
          </cell>
          <cell r="H52" t="str">
            <v>Cyklo Cermák Telč</v>
          </cell>
          <cell r="I52" t="str">
            <v>13:28</v>
          </cell>
          <cell r="J52" t="str">
            <v>46.</v>
          </cell>
          <cell r="K52" t="str">
            <v>46:41</v>
          </cell>
          <cell r="L52" t="str">
            <v>56.</v>
          </cell>
          <cell r="M52" t="str">
            <v>31:18</v>
          </cell>
          <cell r="N52" t="str">
            <v>38.</v>
          </cell>
          <cell r="O52" t="str">
            <v>1:31:27</v>
          </cell>
        </row>
        <row r="53">
          <cell r="C53" t="str">
            <v>M3</v>
          </cell>
          <cell r="D53" t="str">
            <v>8.</v>
          </cell>
          <cell r="E53">
            <v>32</v>
          </cell>
          <cell r="F53" t="str">
            <v>Kouba, Tomáš</v>
          </cell>
          <cell r="G53">
            <v>1988</v>
          </cell>
          <cell r="H53" t="str">
            <v>Líbovo potěr</v>
          </cell>
          <cell r="I53" t="str">
            <v>14:24</v>
          </cell>
          <cell r="J53" t="str">
            <v>68.</v>
          </cell>
          <cell r="K53" t="str">
            <v>44:28</v>
          </cell>
          <cell r="L53" t="str">
            <v>47.</v>
          </cell>
          <cell r="M53" t="str">
            <v>32:47</v>
          </cell>
          <cell r="N53" t="str">
            <v>47.</v>
          </cell>
          <cell r="O53" t="str">
            <v>1:31:39</v>
          </cell>
        </row>
        <row r="54">
          <cell r="C54" t="str">
            <v>M1</v>
          </cell>
          <cell r="D54" t="str">
            <v>1.</v>
          </cell>
          <cell r="E54">
            <v>40</v>
          </cell>
          <cell r="F54" t="str">
            <v>Mach, Miroslav</v>
          </cell>
          <cell r="G54">
            <v>2006</v>
          </cell>
          <cell r="H54" t="str">
            <v>ŠuTri Prachatice</v>
          </cell>
          <cell r="I54" t="str">
            <v>10:42</v>
          </cell>
          <cell r="J54" t="str">
            <v>18.</v>
          </cell>
          <cell r="K54" t="str">
            <v>41:32</v>
          </cell>
          <cell r="L54" t="str">
            <v>17.</v>
          </cell>
          <cell r="M54" t="str">
            <v>40:46</v>
          </cell>
          <cell r="N54" t="str">
            <v>71.</v>
          </cell>
          <cell r="O54" t="str">
            <v>1:33:00</v>
          </cell>
        </row>
        <row r="55">
          <cell r="C55" t="str">
            <v>M3</v>
          </cell>
          <cell r="D55" t="str">
            <v>9.</v>
          </cell>
          <cell r="E55">
            <v>63</v>
          </cell>
          <cell r="F55" t="str">
            <v>Zikmund, Arnošt</v>
          </cell>
          <cell r="G55">
            <v>1990</v>
          </cell>
          <cell r="H55" t="str">
            <v>ZIRA Team</v>
          </cell>
          <cell r="I55" t="str">
            <v>11:16</v>
          </cell>
          <cell r="J55" t="str">
            <v>26.</v>
          </cell>
          <cell r="K55" t="str">
            <v>43:27</v>
          </cell>
          <cell r="L55" t="str">
            <v>40.</v>
          </cell>
          <cell r="M55" t="str">
            <v>38:32</v>
          </cell>
          <cell r="N55" t="str">
            <v>69.</v>
          </cell>
          <cell r="O55" t="str">
            <v>1:33:15</v>
          </cell>
        </row>
        <row r="56">
          <cell r="C56" t="str">
            <v>Z4</v>
          </cell>
          <cell r="D56" t="str">
            <v>3.</v>
          </cell>
          <cell r="E56">
            <v>129</v>
          </cell>
          <cell r="F56" t="str">
            <v>Kolláriková, Jana</v>
          </cell>
          <cell r="G56">
            <v>1984</v>
          </cell>
          <cell r="H56" t="str">
            <v>TT Tálín</v>
          </cell>
          <cell r="I56" t="str">
            <v>12:57</v>
          </cell>
          <cell r="J56" t="str">
            <v>35.</v>
          </cell>
          <cell r="K56" t="str">
            <v>47:13</v>
          </cell>
          <cell r="L56" t="str">
            <v>60.</v>
          </cell>
          <cell r="M56" t="str">
            <v>34:14</v>
          </cell>
          <cell r="N56" t="str">
            <v>49.</v>
          </cell>
          <cell r="O56" t="str">
            <v>1:34:24</v>
          </cell>
        </row>
        <row r="57">
          <cell r="C57" t="str">
            <v>M4</v>
          </cell>
          <cell r="D57" t="str">
            <v>19.</v>
          </cell>
          <cell r="E57">
            <v>79</v>
          </cell>
          <cell r="F57" t="str">
            <v>Řepa, Lukáš</v>
          </cell>
          <cell r="G57">
            <v>1978</v>
          </cell>
          <cell r="H57" t="str">
            <v>TC Líbovo potěr</v>
          </cell>
          <cell r="I57" t="str">
            <v>14:17</v>
          </cell>
          <cell r="J57" t="str">
            <v>65.</v>
          </cell>
          <cell r="K57" t="str">
            <v>46:07</v>
          </cell>
          <cell r="L57" t="str">
            <v>51.</v>
          </cell>
          <cell r="M57" t="str">
            <v>34:20</v>
          </cell>
          <cell r="N57" t="str">
            <v>50.</v>
          </cell>
          <cell r="O57" t="str">
            <v>1:34:44</v>
          </cell>
        </row>
        <row r="58">
          <cell r="C58" t="str">
            <v>M5</v>
          </cell>
          <cell r="D58" t="str">
            <v>11.</v>
          </cell>
          <cell r="E58">
            <v>54</v>
          </cell>
          <cell r="F58" t="str">
            <v>Trčka, Jan</v>
          </cell>
          <cell r="G58">
            <v>1968</v>
          </cell>
          <cell r="H58" t="str">
            <v>Albeř</v>
          </cell>
          <cell r="I58" t="str">
            <v>14:09</v>
          </cell>
          <cell r="J58" t="str">
            <v>62.</v>
          </cell>
          <cell r="K58" t="str">
            <v>46:12</v>
          </cell>
          <cell r="L58" t="str">
            <v>53.</v>
          </cell>
          <cell r="M58" t="str">
            <v>34:39</v>
          </cell>
          <cell r="N58" t="str">
            <v>52.</v>
          </cell>
          <cell r="O58" t="str">
            <v>1:35:00</v>
          </cell>
        </row>
        <row r="59">
          <cell r="C59" t="str">
            <v>M2</v>
          </cell>
          <cell r="D59" t="str">
            <v>10.</v>
          </cell>
          <cell r="E59">
            <v>27</v>
          </cell>
          <cell r="F59" t="str">
            <v>Kačer, Jan</v>
          </cell>
          <cell r="G59">
            <v>2002</v>
          </cell>
          <cell r="H59" t="str">
            <v>Omšky</v>
          </cell>
          <cell r="I59" t="str">
            <v>13:54</v>
          </cell>
          <cell r="J59" t="str">
            <v>58.</v>
          </cell>
          <cell r="K59" t="str">
            <v>46:11</v>
          </cell>
          <cell r="L59" t="str">
            <v>52.</v>
          </cell>
          <cell r="M59" t="str">
            <v>35:01</v>
          </cell>
          <cell r="N59" t="str">
            <v>54.</v>
          </cell>
          <cell r="O59" t="str">
            <v>1:35:06</v>
          </cell>
        </row>
        <row r="60">
          <cell r="C60" t="str">
            <v>M4</v>
          </cell>
          <cell r="D60" t="str">
            <v>20.</v>
          </cell>
          <cell r="E60">
            <v>5</v>
          </cell>
          <cell r="F60" t="str">
            <v>Bouček, Vladimir</v>
          </cell>
          <cell r="G60">
            <v>1975</v>
          </cell>
          <cell r="H60" t="str">
            <v>Horní Záhoří</v>
          </cell>
          <cell r="I60" t="str">
            <v>14:17</v>
          </cell>
          <cell r="J60" t="str">
            <v>65.</v>
          </cell>
          <cell r="K60" t="str">
            <v>45:56</v>
          </cell>
          <cell r="L60" t="str">
            <v>50.</v>
          </cell>
          <cell r="M60" t="str">
            <v>35:15</v>
          </cell>
          <cell r="N60" t="str">
            <v>56.</v>
          </cell>
          <cell r="O60" t="str">
            <v>1:35:28</v>
          </cell>
        </row>
        <row r="61">
          <cell r="C61" t="str">
            <v>M6</v>
          </cell>
          <cell r="D61" t="str">
            <v>2.</v>
          </cell>
          <cell r="E61">
            <v>43</v>
          </cell>
          <cell r="F61" t="str">
            <v>Mikoláš, Jan</v>
          </cell>
          <cell r="G61">
            <v>1961</v>
          </cell>
          <cell r="H61" t="str">
            <v>TriSK České Budějovice</v>
          </cell>
          <cell r="I61" t="str">
            <v>13:33</v>
          </cell>
          <cell r="J61" t="str">
            <v>48.</v>
          </cell>
          <cell r="K61" t="str">
            <v>46:55</v>
          </cell>
          <cell r="L61" t="str">
            <v>58.</v>
          </cell>
          <cell r="M61" t="str">
            <v>35:05</v>
          </cell>
          <cell r="N61" t="str">
            <v>55.</v>
          </cell>
          <cell r="O61" t="str">
            <v>1:35:33</v>
          </cell>
        </row>
        <row r="62">
          <cell r="C62" t="str">
            <v>M4</v>
          </cell>
          <cell r="D62" t="str">
            <v>21.</v>
          </cell>
          <cell r="E62">
            <v>95</v>
          </cell>
          <cell r="F62" t="str">
            <v>Santarius, Bogdan</v>
          </cell>
          <cell r="G62">
            <v>1980</v>
          </cell>
          <cell r="H62" t="str">
            <v>Adamov</v>
          </cell>
          <cell r="I62" t="str">
            <v>13:45</v>
          </cell>
          <cell r="J62" t="str">
            <v>53.</v>
          </cell>
          <cell r="K62" t="str">
            <v>47:02</v>
          </cell>
          <cell r="L62" t="str">
            <v>59.</v>
          </cell>
          <cell r="M62" t="str">
            <v>35:43</v>
          </cell>
          <cell r="N62" t="str">
            <v>58.</v>
          </cell>
          <cell r="O62" t="str">
            <v>1:36:30</v>
          </cell>
        </row>
        <row r="63">
          <cell r="C63" t="str">
            <v>M4</v>
          </cell>
          <cell r="D63" t="str">
            <v>22.</v>
          </cell>
          <cell r="E63">
            <v>37</v>
          </cell>
          <cell r="F63" t="str">
            <v>Langhans, Jan</v>
          </cell>
          <cell r="G63">
            <v>1977</v>
          </cell>
          <cell r="H63" t="str">
            <v>GK</v>
          </cell>
          <cell r="I63" t="str">
            <v>13:01</v>
          </cell>
          <cell r="J63" t="str">
            <v>38.</v>
          </cell>
          <cell r="K63" t="str">
            <v>49:34</v>
          </cell>
          <cell r="L63" t="str">
            <v>66.</v>
          </cell>
          <cell r="M63" t="str">
            <v>33:55</v>
          </cell>
          <cell r="N63" t="str">
            <v>48.</v>
          </cell>
          <cell r="O63" t="str">
            <v>1:36:30</v>
          </cell>
        </row>
        <row r="64">
          <cell r="C64" t="str">
            <v>Z4</v>
          </cell>
          <cell r="D64" t="str">
            <v>4.</v>
          </cell>
          <cell r="E64">
            <v>1</v>
          </cell>
          <cell r="F64" t="str">
            <v>Adámková, Dana</v>
          </cell>
          <cell r="G64">
            <v>1980</v>
          </cell>
          <cell r="H64" t="str">
            <v>TT Tálín</v>
          </cell>
          <cell r="I64" t="str">
            <v>14:03</v>
          </cell>
          <cell r="J64" t="str">
            <v>60.</v>
          </cell>
          <cell r="K64" t="str">
            <v>46:12</v>
          </cell>
          <cell r="L64" t="str">
            <v>54.</v>
          </cell>
          <cell r="M64" t="str">
            <v>36:36</v>
          </cell>
          <cell r="N64" t="str">
            <v>62.</v>
          </cell>
          <cell r="O64" t="str">
            <v>1:36:51</v>
          </cell>
        </row>
        <row r="65">
          <cell r="C65" t="str">
            <v>M5</v>
          </cell>
          <cell r="D65" t="str">
            <v>12.</v>
          </cell>
          <cell r="E65">
            <v>83</v>
          </cell>
          <cell r="F65" t="str">
            <v>Haňur, Roman</v>
          </cell>
          <cell r="G65">
            <v>1969</v>
          </cell>
          <cell r="H65" t="str">
            <v>BBK Boršov nad Vltavou</v>
          </cell>
          <cell r="I65" t="str">
            <v>16:36</v>
          </cell>
          <cell r="J65" t="str">
            <v>80.</v>
          </cell>
          <cell r="K65" t="str">
            <v>46:25</v>
          </cell>
          <cell r="L65" t="str">
            <v>55.</v>
          </cell>
          <cell r="M65" t="str">
            <v>36:07</v>
          </cell>
          <cell r="N65" t="str">
            <v>60.</v>
          </cell>
          <cell r="O65" t="str">
            <v>1:39:08</v>
          </cell>
        </row>
        <row r="66">
          <cell r="C66" t="str">
            <v>M2</v>
          </cell>
          <cell r="D66" t="str">
            <v>11.</v>
          </cell>
          <cell r="E66">
            <v>34</v>
          </cell>
          <cell r="F66" t="str">
            <v>Kučera, Tomáš</v>
          </cell>
          <cell r="G66">
            <v>2004</v>
          </cell>
          <cell r="H66" t="str">
            <v>Tomas</v>
          </cell>
          <cell r="I66" t="str">
            <v>12:57</v>
          </cell>
          <cell r="J66" t="str">
            <v>36.</v>
          </cell>
          <cell r="K66" t="str">
            <v>51:33</v>
          </cell>
          <cell r="L66" t="str">
            <v>71.</v>
          </cell>
          <cell r="M66" t="str">
            <v>34:39</v>
          </cell>
          <cell r="N66" t="str">
            <v>51.</v>
          </cell>
          <cell r="O66" t="str">
            <v>1:39:09</v>
          </cell>
        </row>
        <row r="67">
          <cell r="C67" t="str">
            <v>M5</v>
          </cell>
          <cell r="D67" t="str">
            <v>13.</v>
          </cell>
          <cell r="E67">
            <v>39</v>
          </cell>
          <cell r="F67" t="str">
            <v>Mach, Milan</v>
          </cell>
          <cell r="G67">
            <v>1967</v>
          </cell>
          <cell r="H67" t="str">
            <v>ŠuTri Prachatice</v>
          </cell>
          <cell r="I67" t="str">
            <v>15:03</v>
          </cell>
          <cell r="J67" t="str">
            <v>76.</v>
          </cell>
          <cell r="K67" t="str">
            <v>48:06</v>
          </cell>
          <cell r="L67" t="str">
            <v>63.</v>
          </cell>
          <cell r="M67" t="str">
            <v>36:31</v>
          </cell>
          <cell r="N67" t="str">
            <v>61.</v>
          </cell>
          <cell r="O67" t="str">
            <v>1:39:40</v>
          </cell>
        </row>
        <row r="68">
          <cell r="C68" t="str">
            <v>M3</v>
          </cell>
          <cell r="D68" t="str">
            <v>10.</v>
          </cell>
          <cell r="E68">
            <v>78</v>
          </cell>
          <cell r="F68" t="str">
            <v>Vodrážka, Petr</v>
          </cell>
          <cell r="G68">
            <v>1989</v>
          </cell>
          <cell r="H68" t="str">
            <v>České Budějovice</v>
          </cell>
          <cell r="I68" t="str">
            <v>13:46</v>
          </cell>
          <cell r="J68" t="str">
            <v>54.</v>
          </cell>
          <cell r="K68" t="str">
            <v>51:01</v>
          </cell>
          <cell r="L68" t="str">
            <v>69.</v>
          </cell>
          <cell r="M68" t="str">
            <v>36:59</v>
          </cell>
          <cell r="N68" t="str">
            <v>66.</v>
          </cell>
          <cell r="O68" t="str">
            <v>1:41:46</v>
          </cell>
        </row>
        <row r="69">
          <cell r="C69" t="str">
            <v>M4</v>
          </cell>
          <cell r="D69" t="str">
            <v>23.</v>
          </cell>
          <cell r="E69">
            <v>99</v>
          </cell>
          <cell r="F69" t="str">
            <v>Pils, Libor</v>
          </cell>
          <cell r="G69">
            <v>1979</v>
          </cell>
          <cell r="H69" t="str">
            <v>TC Líbovo potěr</v>
          </cell>
          <cell r="I69" t="str">
            <v>14:12</v>
          </cell>
          <cell r="J69" t="str">
            <v>63.</v>
          </cell>
          <cell r="K69" t="str">
            <v>51:35</v>
          </cell>
          <cell r="L69" t="str">
            <v>72.</v>
          </cell>
          <cell r="M69" t="str">
            <v>36:45</v>
          </cell>
          <cell r="N69" t="str">
            <v>65.</v>
          </cell>
          <cell r="O69" t="str">
            <v>1:42:32</v>
          </cell>
        </row>
        <row r="70">
          <cell r="C70" t="str">
            <v>M4</v>
          </cell>
          <cell r="D70" t="str">
            <v>24.</v>
          </cell>
          <cell r="E70">
            <v>98</v>
          </cell>
          <cell r="F70" t="str">
            <v>Stifter, Milan</v>
          </cell>
          <cell r="G70">
            <v>1978</v>
          </cell>
          <cell r="H70" t="str">
            <v>Libovo potěr</v>
          </cell>
          <cell r="I70" t="str">
            <v>14:16</v>
          </cell>
          <cell r="J70" t="str">
            <v>64.</v>
          </cell>
          <cell r="K70" t="str">
            <v>48:55</v>
          </cell>
          <cell r="L70" t="str">
            <v>65.</v>
          </cell>
          <cell r="M70" t="str">
            <v>41:57</v>
          </cell>
          <cell r="N70" t="str">
            <v>73.</v>
          </cell>
          <cell r="O70" t="str">
            <v>1:45:08</v>
          </cell>
        </row>
        <row r="71">
          <cell r="C71" t="str">
            <v>M4</v>
          </cell>
          <cell r="D71" t="str">
            <v>25.</v>
          </cell>
          <cell r="E71">
            <v>77</v>
          </cell>
          <cell r="F71" t="str">
            <v>Bruckner, Jiří</v>
          </cell>
          <cell r="G71">
            <v>1978</v>
          </cell>
          <cell r="H71" t="str">
            <v>Křemže</v>
          </cell>
          <cell r="I71" t="str">
            <v>12:50</v>
          </cell>
          <cell r="J71" t="str">
            <v>34.</v>
          </cell>
          <cell r="K71" t="str">
            <v>50:06</v>
          </cell>
          <cell r="L71" t="str">
            <v>67.</v>
          </cell>
          <cell r="M71" t="str">
            <v>42:42</v>
          </cell>
          <cell r="N71" t="str">
            <v>77.</v>
          </cell>
          <cell r="O71" t="str">
            <v>1:45:38</v>
          </cell>
        </row>
        <row r="72">
          <cell r="C72" t="str">
            <v>M2</v>
          </cell>
          <cell r="D72" t="str">
            <v>12.</v>
          </cell>
          <cell r="E72">
            <v>57</v>
          </cell>
          <cell r="F72" t="str">
            <v>Vacek, Vojtěch</v>
          </cell>
          <cell r="G72">
            <v>1997</v>
          </cell>
          <cell r="H72" t="str">
            <v>Srubec</v>
          </cell>
          <cell r="I72" t="str">
            <v>14:38</v>
          </cell>
          <cell r="J72" t="str">
            <v>72.</v>
          </cell>
          <cell r="K72" t="str">
            <v>54:15</v>
          </cell>
          <cell r="L72" t="str">
            <v>75.</v>
          </cell>
          <cell r="M72" t="str">
            <v>38:04</v>
          </cell>
          <cell r="N72" t="str">
            <v>68.</v>
          </cell>
          <cell r="O72" t="str">
            <v>1:46:57</v>
          </cell>
        </row>
        <row r="73">
          <cell r="C73" t="str">
            <v>M5</v>
          </cell>
          <cell r="D73" t="str">
            <v>14.</v>
          </cell>
          <cell r="E73">
            <v>100</v>
          </cell>
          <cell r="F73" t="str">
            <v>Holub, Tomáš</v>
          </cell>
          <cell r="G73">
            <v>1972</v>
          </cell>
          <cell r="H73" t="str">
            <v>Křemže Chlum 184</v>
          </cell>
          <cell r="I73" t="str">
            <v>20:05</v>
          </cell>
          <cell r="J73" t="str">
            <v>83.</v>
          </cell>
          <cell r="K73" t="str">
            <v>48:02</v>
          </cell>
          <cell r="L73" t="str">
            <v>62.</v>
          </cell>
          <cell r="M73" t="str">
            <v>38:56</v>
          </cell>
          <cell r="N73" t="str">
            <v>70.</v>
          </cell>
          <cell r="O73" t="str">
            <v>1:47:03</v>
          </cell>
        </row>
        <row r="74">
          <cell r="C74" t="str">
            <v>Z4</v>
          </cell>
          <cell r="D74" t="str">
            <v>5.</v>
          </cell>
          <cell r="E74">
            <v>101</v>
          </cell>
          <cell r="F74" t="str">
            <v>Pikešová, Ivona</v>
          </cell>
          <cell r="G74">
            <v>1975</v>
          </cell>
          <cell r="H74" t="str">
            <v>Sezimovo Ústí</v>
          </cell>
          <cell r="I74" t="str">
            <v>14:46</v>
          </cell>
          <cell r="J74" t="str">
            <v>73.</v>
          </cell>
          <cell r="K74" t="str">
            <v>57:05</v>
          </cell>
          <cell r="L74" t="str">
            <v>78.</v>
          </cell>
          <cell r="M74" t="str">
            <v>36:39</v>
          </cell>
          <cell r="N74" t="str">
            <v>64.</v>
          </cell>
          <cell r="O74" t="str">
            <v>1:48:30</v>
          </cell>
        </row>
        <row r="75">
          <cell r="C75" t="str">
            <v>M6</v>
          </cell>
          <cell r="D75" t="str">
            <v>3.</v>
          </cell>
          <cell r="E75">
            <v>21</v>
          </cell>
          <cell r="F75" t="str">
            <v>Jahoda, Vladimír</v>
          </cell>
          <cell r="G75">
            <v>1963</v>
          </cell>
          <cell r="H75" t="str">
            <v>TT Tálín</v>
          </cell>
          <cell r="I75" t="str">
            <v>13:54</v>
          </cell>
          <cell r="J75" t="str">
            <v>57.</v>
          </cell>
          <cell r="K75" t="str">
            <v>53:31</v>
          </cell>
          <cell r="L75" t="str">
            <v>74.</v>
          </cell>
          <cell r="M75" t="str">
            <v>42:20</v>
          </cell>
          <cell r="N75" t="str">
            <v>75.</v>
          </cell>
          <cell r="O75" t="str">
            <v>1:49:45</v>
          </cell>
        </row>
        <row r="76">
          <cell r="C76" t="str">
            <v>M4</v>
          </cell>
          <cell r="D76" t="str">
            <v>26.</v>
          </cell>
          <cell r="E76">
            <v>103</v>
          </cell>
          <cell r="F76" t="str">
            <v>Křížek, Miroslav</v>
          </cell>
          <cell r="G76">
            <v>1976</v>
          </cell>
          <cell r="H76" t="str">
            <v>Kaplice</v>
          </cell>
          <cell r="I76" t="str">
            <v>13:54</v>
          </cell>
          <cell r="J76" t="str">
            <v>59.</v>
          </cell>
          <cell r="K76" t="str">
            <v>54:19</v>
          </cell>
          <cell r="L76" t="str">
            <v>76.</v>
          </cell>
          <cell r="M76" t="str">
            <v>41:57</v>
          </cell>
          <cell r="N76" t="str">
            <v>73.</v>
          </cell>
          <cell r="O76" t="str">
            <v>1:50:10</v>
          </cell>
        </row>
        <row r="77">
          <cell r="C77" t="str">
            <v>Z5</v>
          </cell>
          <cell r="D77" t="str">
            <v>1.</v>
          </cell>
          <cell r="E77">
            <v>19</v>
          </cell>
          <cell r="F77" t="str">
            <v>Hronová, Božena</v>
          </cell>
          <cell r="G77">
            <v>1954</v>
          </cell>
          <cell r="H77" t="str">
            <v>Šutri Prachatice</v>
          </cell>
          <cell r="I77" t="str">
            <v>16:36</v>
          </cell>
          <cell r="J77" t="str">
            <v>81.</v>
          </cell>
          <cell r="K77" t="str">
            <v>51:13</v>
          </cell>
          <cell r="L77" t="str">
            <v>70.</v>
          </cell>
          <cell r="M77" t="str">
            <v>42:31</v>
          </cell>
          <cell r="N77" t="str">
            <v>76.</v>
          </cell>
          <cell r="O77" t="str">
            <v>1:50:20</v>
          </cell>
        </row>
        <row r="78">
          <cell r="C78" t="str">
            <v>M6</v>
          </cell>
          <cell r="D78" t="str">
            <v>4.</v>
          </cell>
          <cell r="E78">
            <v>62</v>
          </cell>
          <cell r="F78" t="str">
            <v>Zikmund, Arnošt</v>
          </cell>
          <cell r="G78">
            <v>1962</v>
          </cell>
          <cell r="H78" t="str">
            <v>ZIRA Team</v>
          </cell>
          <cell r="I78" t="str">
            <v>14:31</v>
          </cell>
          <cell r="J78" t="str">
            <v>69.</v>
          </cell>
          <cell r="K78" t="str">
            <v>50:22</v>
          </cell>
          <cell r="L78" t="str">
            <v>68.</v>
          </cell>
          <cell r="M78" t="str">
            <v>46:16</v>
          </cell>
          <cell r="N78" t="str">
            <v>79.</v>
          </cell>
          <cell r="O78" t="str">
            <v>1:51:09</v>
          </cell>
        </row>
        <row r="79">
          <cell r="C79" t="str">
            <v>M2</v>
          </cell>
          <cell r="D79" t="str">
            <v>13.</v>
          </cell>
          <cell r="E79">
            <v>14</v>
          </cell>
          <cell r="F79" t="str">
            <v>Hafner, Jan</v>
          </cell>
          <cell r="G79">
            <v>1996</v>
          </cell>
          <cell r="H79" t="str">
            <v>České Budějovice</v>
          </cell>
          <cell r="I79" t="str">
            <v>14:03</v>
          </cell>
          <cell r="J79" t="str">
            <v>61.</v>
          </cell>
          <cell r="K79" t="str">
            <v>53:04</v>
          </cell>
          <cell r="L79" t="str">
            <v>73.</v>
          </cell>
          <cell r="M79" t="str">
            <v>45:45</v>
          </cell>
          <cell r="N79" t="str">
            <v>78.</v>
          </cell>
          <cell r="O79" t="str">
            <v>1:52:52</v>
          </cell>
        </row>
        <row r="80">
          <cell r="C80" t="str">
            <v>Z4</v>
          </cell>
          <cell r="D80" t="str">
            <v>6.</v>
          </cell>
          <cell r="E80">
            <v>6</v>
          </cell>
          <cell r="F80" t="str">
            <v>Břicháčková, Lucie</v>
          </cell>
          <cell r="G80">
            <v>1975</v>
          </cell>
          <cell r="H80" t="str">
            <v>BBK</v>
          </cell>
          <cell r="I80" t="str">
            <v>14:48</v>
          </cell>
          <cell r="J80" t="str">
            <v>74.</v>
          </cell>
          <cell r="K80" t="str">
            <v>59:19</v>
          </cell>
          <cell r="L80" t="str">
            <v>79.</v>
          </cell>
          <cell r="M80" t="str">
            <v>41:16</v>
          </cell>
          <cell r="N80" t="str">
            <v>72.</v>
          </cell>
          <cell r="O80" t="str">
            <v>1:55:23</v>
          </cell>
        </row>
        <row r="81">
          <cell r="C81" t="str">
            <v>M4</v>
          </cell>
          <cell r="D81" t="str">
            <v>27.</v>
          </cell>
          <cell r="E81">
            <v>53</v>
          </cell>
          <cell r="F81" t="str">
            <v>Somogyi, Dániel</v>
          </cell>
          <cell r="G81">
            <v>1979</v>
          </cell>
          <cell r="H81" t="str">
            <v>Třeboň</v>
          </cell>
          <cell r="I81" t="str">
            <v>15:47</v>
          </cell>
          <cell r="J81" t="str">
            <v>77.</v>
          </cell>
          <cell r="L81" t="str">
            <v>80.</v>
          </cell>
          <cell r="M81" t="str">
            <v>36:36</v>
          </cell>
          <cell r="N81" t="str">
            <v>63.</v>
          </cell>
          <cell r="O81" t="str">
            <v>1:55:32</v>
          </cell>
        </row>
        <row r="82">
          <cell r="C82" t="str">
            <v>M7</v>
          </cell>
          <cell r="D82" t="str">
            <v>1.</v>
          </cell>
          <cell r="E82">
            <v>88</v>
          </cell>
          <cell r="F82" t="str">
            <v>Smetana, Jíří</v>
          </cell>
          <cell r="G82">
            <v>1953</v>
          </cell>
          <cell r="H82" t="str">
            <v>Čiko Český Krumlov</v>
          </cell>
          <cell r="I82" t="str">
            <v>15:54</v>
          </cell>
          <cell r="J82" t="str">
            <v>78.</v>
          </cell>
          <cell r="K82" t="str">
            <v>55:30</v>
          </cell>
          <cell r="L82" t="str">
            <v>77.</v>
          </cell>
          <cell r="M82" t="str">
            <v>47:32</v>
          </cell>
          <cell r="N82" t="str">
            <v>81.</v>
          </cell>
          <cell r="O82" t="str">
            <v>1:58:56</v>
          </cell>
        </row>
        <row r="83">
          <cell r="C83" t="str">
            <v>M6</v>
          </cell>
          <cell r="D83" t="str">
            <v>5.</v>
          </cell>
          <cell r="E83">
            <v>3</v>
          </cell>
          <cell r="F83" t="str">
            <v>Binder, Václav</v>
          </cell>
          <cell r="G83">
            <v>1956</v>
          </cell>
          <cell r="H83" t="str">
            <v>taKleť</v>
          </cell>
          <cell r="I83" t="str">
            <v>16:30</v>
          </cell>
          <cell r="J83" t="str">
            <v>79.</v>
          </cell>
          <cell r="L83" t="str">
            <v>81.</v>
          </cell>
          <cell r="M83" t="str">
            <v>46:59</v>
          </cell>
          <cell r="N83" t="str">
            <v>80.</v>
          </cell>
          <cell r="O83" t="str">
            <v>2:07:24</v>
          </cell>
        </row>
        <row r="84">
          <cell r="C84" t="str">
            <v>Z5</v>
          </cell>
          <cell r="D84" t="str">
            <v>2.</v>
          </cell>
          <cell r="E84">
            <v>90</v>
          </cell>
          <cell r="F84" t="str">
            <v>Šebestová, Helena</v>
          </cell>
          <cell r="G84">
            <v>1960</v>
          </cell>
          <cell r="H84" t="str">
            <v>TC Líbovo potěr</v>
          </cell>
          <cell r="I84" t="str">
            <v>18:05</v>
          </cell>
          <cell r="J84" t="str">
            <v>82.</v>
          </cell>
          <cell r="L84" t="str">
            <v>82.</v>
          </cell>
          <cell r="M84" t="str">
            <v>49:26</v>
          </cell>
          <cell r="N84" t="str">
            <v>82.</v>
          </cell>
          <cell r="O84" t="str">
            <v>2:21:04</v>
          </cell>
        </row>
        <row r="85">
          <cell r="C85" t="str">
            <v>M2</v>
          </cell>
          <cell r="D85" t="str">
            <v>14.</v>
          </cell>
          <cell r="E85">
            <v>64</v>
          </cell>
          <cell r="F85" t="str">
            <v>Žofaj, Jiří</v>
          </cell>
          <cell r="G85">
            <v>1997</v>
          </cell>
          <cell r="H85" t="str">
            <v>#tymdejvid</v>
          </cell>
          <cell r="I85" t="str">
            <v>14:56</v>
          </cell>
          <cell r="J85" t="str">
            <v>75.</v>
          </cell>
          <cell r="L85" t="str">
            <v>83.</v>
          </cell>
          <cell r="M85" t="str">
            <v>52:09</v>
          </cell>
          <cell r="N85" t="str">
            <v>83.</v>
          </cell>
          <cell r="O85" t="str">
            <v>2:22:09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C3" t="str">
            <v>M3</v>
          </cell>
          <cell r="D3" t="str">
            <v>1.</v>
          </cell>
          <cell r="E3">
            <v>12</v>
          </cell>
          <cell r="F3" t="str">
            <v>Hosnedl Marek</v>
          </cell>
          <cell r="G3">
            <v>1991</v>
          </cell>
          <cell r="H3" t="str">
            <v>Café Racers</v>
          </cell>
          <cell r="I3" t="str">
            <v>11:08</v>
          </cell>
          <cell r="K3" t="str">
            <v>02:26</v>
          </cell>
          <cell r="M3" t="str">
            <v>36:55</v>
          </cell>
          <cell r="O3" t="str">
            <v>24:25</v>
          </cell>
          <cell r="Q3" t="str">
            <v>1:14:54</v>
          </cell>
        </row>
        <row r="4">
          <cell r="C4" t="str">
            <v>M4</v>
          </cell>
          <cell r="D4" t="str">
            <v>1.</v>
          </cell>
          <cell r="E4">
            <v>26</v>
          </cell>
          <cell r="F4" t="str">
            <v>Koptík Jiří</v>
          </cell>
          <cell r="G4">
            <v>1982</v>
          </cell>
          <cell r="H4" t="str">
            <v>TriSK České Budějovice</v>
          </cell>
          <cell r="I4" t="str">
            <v>12:09</v>
          </cell>
          <cell r="K4" t="str">
            <v>02:11</v>
          </cell>
          <cell r="M4" t="str">
            <v>38:13</v>
          </cell>
          <cell r="O4" t="str">
            <v>22:39</v>
          </cell>
          <cell r="Q4" t="str">
            <v>1:15:12</v>
          </cell>
        </row>
        <row r="5">
          <cell r="C5" t="str">
            <v>M4</v>
          </cell>
          <cell r="D5" t="str">
            <v>2.</v>
          </cell>
          <cell r="E5">
            <v>28</v>
          </cell>
          <cell r="F5" t="str">
            <v>Koranda David</v>
          </cell>
          <cell r="G5">
            <v>1983</v>
          </cell>
          <cell r="H5" t="str">
            <v>TriSK ČB</v>
          </cell>
          <cell r="I5" t="str">
            <v>11:01</v>
          </cell>
          <cell r="K5" t="str">
            <v>02:38</v>
          </cell>
          <cell r="M5" t="str">
            <v>37:32</v>
          </cell>
          <cell r="O5" t="str">
            <v>24:47</v>
          </cell>
          <cell r="Q5" t="str">
            <v>1:15:58</v>
          </cell>
        </row>
        <row r="6">
          <cell r="C6" t="str">
            <v>M3</v>
          </cell>
          <cell r="D6" t="str">
            <v>2.</v>
          </cell>
          <cell r="E6">
            <v>42</v>
          </cell>
          <cell r="F6" t="str">
            <v>Pazdera Lukáš</v>
          </cell>
          <cell r="G6">
            <v>1986</v>
          </cell>
          <cell r="H6" t="str">
            <v>HERE TO WIN TEAM</v>
          </cell>
          <cell r="I6" t="str">
            <v>12:38</v>
          </cell>
          <cell r="K6" t="str">
            <v>02:43</v>
          </cell>
          <cell r="M6" t="str">
            <v>37:28</v>
          </cell>
          <cell r="O6" t="str">
            <v>23:51</v>
          </cell>
          <cell r="Q6" t="str">
            <v>1:16:40</v>
          </cell>
        </row>
        <row r="7">
          <cell r="C7" t="str">
            <v>M5</v>
          </cell>
          <cell r="D7" t="str">
            <v>1.</v>
          </cell>
          <cell r="E7">
            <v>46</v>
          </cell>
          <cell r="F7" t="str">
            <v>Profant Vladimír</v>
          </cell>
          <cell r="G7">
            <v>1970</v>
          </cell>
          <cell r="H7" t="str">
            <v>Dinos TT</v>
          </cell>
          <cell r="I7" t="str">
            <v>12:07</v>
          </cell>
          <cell r="K7" t="str">
            <v>02:14</v>
          </cell>
          <cell r="M7" t="str">
            <v>38:18</v>
          </cell>
          <cell r="O7" t="str">
            <v>25:00</v>
          </cell>
          <cell r="Q7" t="str">
            <v>1:17:39</v>
          </cell>
        </row>
        <row r="8">
          <cell r="C8" t="str">
            <v>M4</v>
          </cell>
          <cell r="D8" t="str">
            <v>3.</v>
          </cell>
          <cell r="E8">
            <v>103</v>
          </cell>
          <cell r="F8" t="str">
            <v>Toul Filip</v>
          </cell>
          <cell r="G8">
            <v>1980</v>
          </cell>
          <cell r="H8" t="str">
            <v>Šutri</v>
          </cell>
          <cell r="I8" t="str">
            <v>10:19</v>
          </cell>
          <cell r="K8" t="str">
            <v>02:28</v>
          </cell>
          <cell r="M8" t="str">
            <v>38:25</v>
          </cell>
          <cell r="O8" t="str">
            <v>26:41</v>
          </cell>
          <cell r="Q8" t="str">
            <v>1:17:53</v>
          </cell>
        </row>
        <row r="9">
          <cell r="C9" t="str">
            <v>Z3</v>
          </cell>
          <cell r="D9" t="str">
            <v>1.</v>
          </cell>
          <cell r="E9">
            <v>24</v>
          </cell>
          <cell r="F9" t="str">
            <v>Kolářová Hana</v>
          </cell>
          <cell r="G9">
            <v>1988</v>
          </cell>
          <cell r="H9" t="str">
            <v>TITAN TRILIFE</v>
          </cell>
          <cell r="I9" t="str">
            <v>10:28</v>
          </cell>
          <cell r="K9" t="str">
            <v>02:21</v>
          </cell>
          <cell r="M9" t="str">
            <v>38:37</v>
          </cell>
          <cell r="O9" t="str">
            <v>26:34</v>
          </cell>
          <cell r="Q9" t="str">
            <v>1:18:00</v>
          </cell>
        </row>
        <row r="10">
          <cell r="C10" t="str">
            <v>M4</v>
          </cell>
          <cell r="D10" t="str">
            <v>4.</v>
          </cell>
          <cell r="E10">
            <v>44</v>
          </cell>
          <cell r="F10" t="str">
            <v>Plánek Karel</v>
          </cell>
          <cell r="G10">
            <v>1976</v>
          </cell>
          <cell r="H10" t="str">
            <v>ŠuTri Prachatice</v>
          </cell>
          <cell r="I10" t="str">
            <v>12:29</v>
          </cell>
          <cell r="K10" t="str">
            <v>02:26</v>
          </cell>
          <cell r="M10" t="str">
            <v>37:35</v>
          </cell>
          <cell r="O10" t="str">
            <v>25:38</v>
          </cell>
          <cell r="Q10" t="str">
            <v>1:18:08</v>
          </cell>
        </row>
        <row r="11">
          <cell r="C11" t="str">
            <v>Z2</v>
          </cell>
          <cell r="D11" t="str">
            <v>1.</v>
          </cell>
          <cell r="E11">
            <v>7</v>
          </cell>
          <cell r="F11" t="str">
            <v>Filipová Klára</v>
          </cell>
          <cell r="G11">
            <v>1995</v>
          </cell>
          <cell r="H11" t="str">
            <v>Čistý sport</v>
          </cell>
          <cell r="I11" t="str">
            <v>11:36</v>
          </cell>
          <cell r="K11" t="str">
            <v>03:14</v>
          </cell>
          <cell r="M11" t="str">
            <v>37:56</v>
          </cell>
          <cell r="O11" t="str">
            <v>25:38</v>
          </cell>
          <cell r="Q11" t="str">
            <v>1:18:24</v>
          </cell>
        </row>
        <row r="12">
          <cell r="C12" t="str">
            <v>M4</v>
          </cell>
          <cell r="D12" t="str">
            <v>5.</v>
          </cell>
          <cell r="E12">
            <v>106</v>
          </cell>
          <cell r="F12" t="str">
            <v>Valtr Matěj</v>
          </cell>
          <cell r="G12">
            <v>1977</v>
          </cell>
          <cell r="H12" t="str">
            <v>Sportby.cz</v>
          </cell>
          <cell r="I12" t="str">
            <v>11:08</v>
          </cell>
          <cell r="K12" t="str">
            <v>02:23</v>
          </cell>
          <cell r="M12" t="str">
            <v>39:11</v>
          </cell>
          <cell r="O12" t="str">
            <v>26:05</v>
          </cell>
          <cell r="Q12" t="str">
            <v>1:18:47</v>
          </cell>
        </row>
        <row r="13">
          <cell r="C13" t="str">
            <v>M5</v>
          </cell>
          <cell r="D13" t="str">
            <v>2.</v>
          </cell>
          <cell r="E13">
            <v>71</v>
          </cell>
          <cell r="F13" t="str">
            <v>Saidl Filip</v>
          </cell>
          <cell r="G13">
            <v>1973</v>
          </cell>
          <cell r="H13" t="str">
            <v>Loko Trutnov</v>
          </cell>
          <cell r="I13" t="str">
            <v>11:36</v>
          </cell>
          <cell r="K13" t="str">
            <v>02:37</v>
          </cell>
          <cell r="M13" t="str">
            <v>38:30</v>
          </cell>
          <cell r="O13" t="str">
            <v>26:12</v>
          </cell>
          <cell r="Q13" t="str">
            <v>1:18:55</v>
          </cell>
        </row>
        <row r="14">
          <cell r="C14" t="str">
            <v>M4</v>
          </cell>
          <cell r="D14" t="str">
            <v>6.</v>
          </cell>
          <cell r="E14">
            <v>29</v>
          </cell>
          <cell r="F14" t="str">
            <v>Krajánek Tomáš</v>
          </cell>
          <cell r="G14">
            <v>1979</v>
          </cell>
          <cell r="H14" t="str">
            <v>ŠuTri</v>
          </cell>
          <cell r="I14" t="str">
            <v>11:38</v>
          </cell>
          <cell r="K14" t="str">
            <v>02:40</v>
          </cell>
          <cell r="M14" t="str">
            <v>38:22</v>
          </cell>
          <cell r="O14" t="str">
            <v>26:30</v>
          </cell>
          <cell r="Q14" t="str">
            <v>1:19:10</v>
          </cell>
        </row>
        <row r="15">
          <cell r="C15" t="str">
            <v>M4</v>
          </cell>
          <cell r="D15" t="str">
            <v>7.</v>
          </cell>
          <cell r="E15">
            <v>49</v>
          </cell>
          <cell r="F15" t="str">
            <v>Šíp Jaromír</v>
          </cell>
          <cell r="G15">
            <v>1979</v>
          </cell>
          <cell r="H15" t="str">
            <v>TT Tálín</v>
          </cell>
          <cell r="I15" t="str">
            <v>11:58</v>
          </cell>
          <cell r="K15" t="str">
            <v>02:28</v>
          </cell>
          <cell r="M15" t="str">
            <v>38:16</v>
          </cell>
          <cell r="O15" t="str">
            <v>27:06</v>
          </cell>
          <cell r="Q15" t="str">
            <v>1:19:48</v>
          </cell>
        </row>
        <row r="16">
          <cell r="C16" t="str">
            <v>M3</v>
          </cell>
          <cell r="D16" t="str">
            <v>3.</v>
          </cell>
          <cell r="E16">
            <v>68</v>
          </cell>
          <cell r="F16" t="str">
            <v>Stejskal Marek</v>
          </cell>
          <cell r="G16">
            <v>1993</v>
          </cell>
          <cell r="H16" t="str">
            <v>Dinos TT</v>
          </cell>
          <cell r="I16" t="str">
            <v>12:06</v>
          </cell>
          <cell r="K16" t="str">
            <v>02:27</v>
          </cell>
          <cell r="M16" t="str">
            <v>38:16</v>
          </cell>
          <cell r="O16" t="str">
            <v>28:11</v>
          </cell>
          <cell r="Q16" t="str">
            <v>1:21:00</v>
          </cell>
        </row>
        <row r="17">
          <cell r="C17" t="str">
            <v>M2</v>
          </cell>
          <cell r="D17" t="str">
            <v>1.</v>
          </cell>
          <cell r="E17">
            <v>38</v>
          </cell>
          <cell r="F17" t="str">
            <v>Mikoláš Miroslav</v>
          </cell>
          <cell r="G17">
            <v>1995</v>
          </cell>
          <cell r="H17" t="str">
            <v>Trisk ČB</v>
          </cell>
          <cell r="I17" t="str">
            <v>11:15</v>
          </cell>
          <cell r="K17" t="str">
            <v>02:37</v>
          </cell>
          <cell r="M17" t="str">
            <v>38:45</v>
          </cell>
          <cell r="O17" t="str">
            <v>29:34</v>
          </cell>
          <cell r="Q17" t="str">
            <v>1:22:11</v>
          </cell>
        </row>
        <row r="18">
          <cell r="C18" t="str">
            <v>M3</v>
          </cell>
          <cell r="D18" t="str">
            <v>4.</v>
          </cell>
          <cell r="E18">
            <v>4</v>
          </cell>
          <cell r="F18" t="str">
            <v>Andreas Dominik</v>
          </cell>
          <cell r="G18">
            <v>1993</v>
          </cell>
          <cell r="H18" t="str">
            <v>TA3</v>
          </cell>
          <cell r="I18" t="str">
            <v>14:11</v>
          </cell>
          <cell r="K18" t="str">
            <v>02:56</v>
          </cell>
          <cell r="M18" t="str">
            <v>39:30</v>
          </cell>
          <cell r="O18" t="str">
            <v>26:18</v>
          </cell>
          <cell r="Q18" t="str">
            <v>1:22:55</v>
          </cell>
        </row>
        <row r="19">
          <cell r="C19" t="str">
            <v>Z4</v>
          </cell>
          <cell r="D19" t="str">
            <v>1.</v>
          </cell>
          <cell r="E19">
            <v>67</v>
          </cell>
          <cell r="F19" t="str">
            <v>Saidlová Kristýna</v>
          </cell>
          <cell r="G19">
            <v>1984</v>
          </cell>
          <cell r="H19" t="str">
            <v>LOKO Trutnov</v>
          </cell>
          <cell r="I19" t="str">
            <v>12:45</v>
          </cell>
          <cell r="K19" t="str">
            <v>02:22</v>
          </cell>
          <cell r="M19" t="str">
            <v>41:13</v>
          </cell>
          <cell r="O19" t="str">
            <v>27:10</v>
          </cell>
          <cell r="Q19" t="str">
            <v>1:23:30</v>
          </cell>
        </row>
        <row r="20">
          <cell r="C20" t="str">
            <v>M3</v>
          </cell>
          <cell r="D20" t="str">
            <v>5.</v>
          </cell>
          <cell r="E20">
            <v>57</v>
          </cell>
          <cell r="F20" t="str">
            <v>Volf František</v>
          </cell>
          <cell r="G20">
            <v>1994</v>
          </cell>
          <cell r="H20" t="str">
            <v>Orava - Zubrohlava</v>
          </cell>
          <cell r="I20" t="str">
            <v>15:28</v>
          </cell>
          <cell r="K20" t="str">
            <v>03:11</v>
          </cell>
          <cell r="M20" t="str">
            <v>40:15</v>
          </cell>
          <cell r="O20" t="str">
            <v>24:40</v>
          </cell>
          <cell r="Q20" t="str">
            <v>1:23:34</v>
          </cell>
        </row>
        <row r="21">
          <cell r="C21" t="str">
            <v>Z4</v>
          </cell>
          <cell r="D21" t="str">
            <v>2.</v>
          </cell>
          <cell r="E21">
            <v>11</v>
          </cell>
          <cell r="F21" t="str">
            <v>Hlínová Jaroslava</v>
          </cell>
          <cell r="G21">
            <v>1980</v>
          </cell>
          <cell r="H21" t="str">
            <v>TT Tálín</v>
          </cell>
          <cell r="I21" t="str">
            <v>10:21</v>
          </cell>
          <cell r="K21" t="str">
            <v>02:48</v>
          </cell>
          <cell r="M21" t="str">
            <v>39:35</v>
          </cell>
          <cell r="O21" t="str">
            <v>32:06</v>
          </cell>
          <cell r="Q21" t="str">
            <v>1:24:50</v>
          </cell>
        </row>
        <row r="22">
          <cell r="C22" t="str">
            <v>M3</v>
          </cell>
          <cell r="D22" t="str">
            <v>6.</v>
          </cell>
          <cell r="E22">
            <v>50</v>
          </cell>
          <cell r="F22" t="str">
            <v>Škola Pavel</v>
          </cell>
          <cell r="G22">
            <v>1986</v>
          </cell>
          <cell r="H22" t="str">
            <v>Plzeň</v>
          </cell>
          <cell r="I22" t="str">
            <v>14:54</v>
          </cell>
          <cell r="K22" t="str">
            <v>02:55</v>
          </cell>
          <cell r="M22" t="str">
            <v>40:40</v>
          </cell>
          <cell r="O22" t="str">
            <v>26:59</v>
          </cell>
          <cell r="Q22" t="str">
            <v>1:25:28</v>
          </cell>
        </row>
        <row r="23">
          <cell r="C23" t="str">
            <v>M5</v>
          </cell>
          <cell r="D23" t="str">
            <v>3.</v>
          </cell>
          <cell r="E23">
            <v>47</v>
          </cell>
          <cell r="F23" t="str">
            <v>Skalka Pavel</v>
          </cell>
          <cell r="G23">
            <v>1970</v>
          </cell>
          <cell r="H23" t="str">
            <v>Lipí</v>
          </cell>
          <cell r="I23" t="str">
            <v>15:12</v>
          </cell>
          <cell r="K23" t="str">
            <v>02:40</v>
          </cell>
          <cell r="M23" t="str">
            <v>40:38</v>
          </cell>
          <cell r="O23" t="str">
            <v>27:07</v>
          </cell>
          <cell r="Q23" t="str">
            <v>1:25:37</v>
          </cell>
        </row>
        <row r="24">
          <cell r="C24" t="str">
            <v>M2</v>
          </cell>
          <cell r="D24" t="str">
            <v>2.</v>
          </cell>
          <cell r="E24">
            <v>36</v>
          </cell>
          <cell r="F24" t="str">
            <v>Machník Tomáš</v>
          </cell>
          <cell r="G24">
            <v>1998</v>
          </cell>
          <cell r="H24" t="str">
            <v>ŠuTri Prachatice</v>
          </cell>
          <cell r="I24" t="str">
            <v>11:01</v>
          </cell>
          <cell r="K24" t="str">
            <v>02:44</v>
          </cell>
          <cell r="M24" t="str">
            <v>42:47</v>
          </cell>
          <cell r="O24" t="str">
            <v>29:26</v>
          </cell>
          <cell r="Q24" t="str">
            <v>1:25:58</v>
          </cell>
        </row>
        <row r="25">
          <cell r="C25" t="str">
            <v>M3</v>
          </cell>
          <cell r="D25" t="str">
            <v>7.</v>
          </cell>
          <cell r="E25">
            <v>10</v>
          </cell>
          <cell r="F25" t="str">
            <v>Havel Jan</v>
          </cell>
          <cell r="G25">
            <v>1986</v>
          </cell>
          <cell r="H25" t="str">
            <v>Triatlon N+N</v>
          </cell>
          <cell r="I25" t="str">
            <v>13:03</v>
          </cell>
          <cell r="K25" t="str">
            <v>02:36</v>
          </cell>
          <cell r="M25" t="str">
            <v>40:34</v>
          </cell>
          <cell r="O25" t="str">
            <v>30:03</v>
          </cell>
          <cell r="Q25" t="str">
            <v>1:26:16</v>
          </cell>
        </row>
        <row r="26">
          <cell r="C26" t="str">
            <v>M5</v>
          </cell>
          <cell r="D26" t="str">
            <v>4.</v>
          </cell>
          <cell r="E26">
            <v>22</v>
          </cell>
          <cell r="F26" t="str">
            <v>Juráň Karel</v>
          </cell>
          <cell r="G26">
            <v>1974</v>
          </cell>
          <cell r="H26" t="str">
            <v>TT Tálín</v>
          </cell>
          <cell r="I26" t="str">
            <v>13:43</v>
          </cell>
          <cell r="K26" t="str">
            <v>02:54</v>
          </cell>
          <cell r="M26" t="str">
            <v>39:53</v>
          </cell>
          <cell r="O26" t="str">
            <v>29:49</v>
          </cell>
          <cell r="Q26" t="str">
            <v>1:26:19</v>
          </cell>
        </row>
        <row r="27">
          <cell r="C27" t="str">
            <v>M4</v>
          </cell>
          <cell r="D27" t="str">
            <v>8.</v>
          </cell>
          <cell r="E27">
            <v>69</v>
          </cell>
          <cell r="F27" t="str">
            <v>Stuchlík Jiří</v>
          </cell>
          <cell r="G27">
            <v>1975</v>
          </cell>
          <cell r="H27" t="str">
            <v>Triathlon Team Tábor</v>
          </cell>
          <cell r="I27" t="str">
            <v>13:33</v>
          </cell>
          <cell r="K27" t="str">
            <v>02:54</v>
          </cell>
          <cell r="M27" t="str">
            <v>40:13</v>
          </cell>
          <cell r="O27" t="str">
            <v>29:53</v>
          </cell>
          <cell r="Q27" t="str">
            <v>1:26:33</v>
          </cell>
        </row>
        <row r="28">
          <cell r="C28" t="str">
            <v>M4</v>
          </cell>
          <cell r="D28" t="str">
            <v>9.</v>
          </cell>
          <cell r="E28">
            <v>5</v>
          </cell>
          <cell r="F28" t="str">
            <v>Bartyzal Josef</v>
          </cell>
          <cell r="G28">
            <v>1984</v>
          </cell>
          <cell r="H28" t="str">
            <v>#tymdejvid</v>
          </cell>
          <cell r="I28" t="str">
            <v>15:19</v>
          </cell>
          <cell r="K28" t="str">
            <v>03:16</v>
          </cell>
          <cell r="M28" t="str">
            <v>40:16</v>
          </cell>
          <cell r="O28" t="str">
            <v>27:44</v>
          </cell>
          <cell r="Q28" t="str">
            <v>1:26:35</v>
          </cell>
        </row>
        <row r="29">
          <cell r="C29" t="str">
            <v>M5</v>
          </cell>
          <cell r="D29" t="str">
            <v>5.</v>
          </cell>
          <cell r="E29">
            <v>59</v>
          </cell>
          <cell r="F29" t="str">
            <v>Červený Petr</v>
          </cell>
          <cell r="G29">
            <v>1973</v>
          </cell>
          <cell r="H29" t="str">
            <v>DINOS TT</v>
          </cell>
          <cell r="I29" t="str">
            <v>15:17</v>
          </cell>
          <cell r="K29" t="str">
            <v>03:03</v>
          </cell>
          <cell r="M29" t="str">
            <v>40:12</v>
          </cell>
          <cell r="O29" t="str">
            <v>29:36</v>
          </cell>
          <cell r="Q29" t="str">
            <v>1:28:08</v>
          </cell>
        </row>
        <row r="30">
          <cell r="C30" t="str">
            <v>Z2</v>
          </cell>
          <cell r="D30" t="str">
            <v>2.</v>
          </cell>
          <cell r="E30">
            <v>8</v>
          </cell>
          <cell r="F30" t="str">
            <v>Fořtová Petra</v>
          </cell>
          <cell r="G30">
            <v>2002</v>
          </cell>
          <cell r="H30" t="str">
            <v>Plavecký klub Písek</v>
          </cell>
          <cell r="I30" t="str">
            <v>12:13</v>
          </cell>
          <cell r="K30" t="str">
            <v>02:57</v>
          </cell>
          <cell r="M30" t="str">
            <v>43:22</v>
          </cell>
          <cell r="O30" t="str">
            <v>30:46</v>
          </cell>
          <cell r="Q30" t="str">
            <v>1:29:18</v>
          </cell>
        </row>
        <row r="31">
          <cell r="C31" t="str">
            <v>M3</v>
          </cell>
          <cell r="D31" t="str">
            <v>8.</v>
          </cell>
          <cell r="E31">
            <v>6</v>
          </cell>
          <cell r="F31" t="str">
            <v>Fessl Lukáš</v>
          </cell>
          <cell r="G31">
            <v>1990</v>
          </cell>
          <cell r="H31" t="str">
            <v>#tymdejvid</v>
          </cell>
          <cell r="I31" t="str">
            <v>15:18</v>
          </cell>
          <cell r="K31" t="str">
            <v>03:26</v>
          </cell>
          <cell r="M31" t="str">
            <v>43:55</v>
          </cell>
          <cell r="O31" t="str">
            <v>27:17</v>
          </cell>
          <cell r="Q31" t="str">
            <v>1:29:56</v>
          </cell>
        </row>
        <row r="32">
          <cell r="C32" t="str">
            <v>Z4</v>
          </cell>
          <cell r="D32" t="str">
            <v>3.</v>
          </cell>
          <cell r="E32">
            <v>54</v>
          </cell>
          <cell r="F32" t="str">
            <v>Tučková Jana</v>
          </cell>
          <cell r="G32">
            <v>1982</v>
          </cell>
          <cell r="H32" t="str">
            <v>TriSK ČB</v>
          </cell>
          <cell r="I32" t="str">
            <v>15:08</v>
          </cell>
          <cell r="K32" t="str">
            <v>03:04</v>
          </cell>
          <cell r="M32" t="str">
            <v>44:18</v>
          </cell>
          <cell r="O32" t="str">
            <v>27:40</v>
          </cell>
          <cell r="Q32" t="str">
            <v>1:30:10</v>
          </cell>
        </row>
        <row r="33">
          <cell r="C33" t="str">
            <v>Z3</v>
          </cell>
          <cell r="D33" t="str">
            <v>2.</v>
          </cell>
          <cell r="E33">
            <v>58</v>
          </cell>
          <cell r="F33" t="str">
            <v>Vondrušková Jana</v>
          </cell>
          <cell r="G33">
            <v>1989</v>
          </cell>
          <cell r="H33" t="str">
            <v>TT Tálín</v>
          </cell>
          <cell r="I33" t="str">
            <v>13:09</v>
          </cell>
          <cell r="K33" t="str">
            <v>02:59</v>
          </cell>
          <cell r="M33" t="str">
            <v>44:37</v>
          </cell>
          <cell r="O33" t="str">
            <v>30:51</v>
          </cell>
          <cell r="Q33" t="str">
            <v>1:31:36</v>
          </cell>
        </row>
        <row r="34">
          <cell r="C34" t="str">
            <v>M5</v>
          </cell>
          <cell r="D34" t="str">
            <v>6.</v>
          </cell>
          <cell r="E34">
            <v>52</v>
          </cell>
          <cell r="F34" t="str">
            <v>Trčka Jan</v>
          </cell>
          <cell r="G34">
            <v>1968</v>
          </cell>
          <cell r="H34" t="str">
            <v>Albeř</v>
          </cell>
          <cell r="I34" t="str">
            <v>15:23</v>
          </cell>
          <cell r="K34" t="str">
            <v>03:18</v>
          </cell>
          <cell r="M34" t="str">
            <v>42:59</v>
          </cell>
          <cell r="O34" t="str">
            <v>31:47</v>
          </cell>
          <cell r="Q34" t="str">
            <v>1:33:27</v>
          </cell>
        </row>
        <row r="35">
          <cell r="C35" t="str">
            <v>Z4</v>
          </cell>
          <cell r="D35" t="str">
            <v>4.</v>
          </cell>
          <cell r="E35">
            <v>25</v>
          </cell>
          <cell r="F35" t="str">
            <v>Kolláriková Jana</v>
          </cell>
          <cell r="G35">
            <v>1984</v>
          </cell>
          <cell r="H35" t="str">
            <v>TT Tálín</v>
          </cell>
          <cell r="I35" t="str">
            <v>14:38</v>
          </cell>
          <cell r="K35" t="str">
            <v>03:59</v>
          </cell>
          <cell r="M35" t="str">
            <v>43:37</v>
          </cell>
          <cell r="O35" t="str">
            <v>31:38</v>
          </cell>
          <cell r="Q35" t="str">
            <v>1:33:52</v>
          </cell>
        </row>
        <row r="36">
          <cell r="C36" t="str">
            <v>M6</v>
          </cell>
          <cell r="D36" t="str">
            <v>1.</v>
          </cell>
          <cell r="E36">
            <v>104</v>
          </cell>
          <cell r="F36" t="str">
            <v>Pech Roman</v>
          </cell>
          <cell r="G36">
            <v>1962</v>
          </cell>
          <cell r="H36" t="str">
            <v>Šutri Prachatice</v>
          </cell>
          <cell r="I36" t="str">
            <v>13:57</v>
          </cell>
          <cell r="K36" t="str">
            <v>03:19</v>
          </cell>
          <cell r="M36" t="str">
            <v>45:33</v>
          </cell>
          <cell r="O36" t="str">
            <v>31:23</v>
          </cell>
          <cell r="Q36" t="str">
            <v>1:34:12</v>
          </cell>
        </row>
        <row r="37">
          <cell r="C37" t="str">
            <v>M6</v>
          </cell>
          <cell r="D37" t="str">
            <v>2.</v>
          </cell>
          <cell r="E37">
            <v>37</v>
          </cell>
          <cell r="F37" t="str">
            <v>Mikoláš Jan</v>
          </cell>
          <cell r="G37">
            <v>1961</v>
          </cell>
          <cell r="H37" t="str">
            <v>Trisk České Budějovice</v>
          </cell>
          <cell r="I37" t="str">
            <v>15:05</v>
          </cell>
          <cell r="K37" t="str">
            <v>03:29</v>
          </cell>
          <cell r="M37" t="str">
            <v>45:08</v>
          </cell>
          <cell r="O37" t="str">
            <v>33:05</v>
          </cell>
          <cell r="Q37" t="str">
            <v>1:36:47</v>
          </cell>
        </row>
        <row r="38">
          <cell r="C38" t="str">
            <v>Z3</v>
          </cell>
          <cell r="D38" t="str">
            <v>3.</v>
          </cell>
          <cell r="E38">
            <v>60</v>
          </cell>
          <cell r="F38" t="str">
            <v>Dudová Klára</v>
          </cell>
          <cell r="G38">
            <v>1993</v>
          </cell>
          <cell r="H38" t="str">
            <v>Dinos TT lady</v>
          </cell>
          <cell r="I38" t="str">
            <v>15:12</v>
          </cell>
          <cell r="K38" t="str">
            <v>03:29</v>
          </cell>
          <cell r="M38" t="str">
            <v>49:26</v>
          </cell>
          <cell r="O38" t="str">
            <v>30:10</v>
          </cell>
          <cell r="Q38" t="str">
            <v>1:38:17</v>
          </cell>
        </row>
        <row r="39">
          <cell r="C39" t="str">
            <v>M5</v>
          </cell>
          <cell r="D39" t="str">
            <v>7.</v>
          </cell>
          <cell r="E39">
            <v>55</v>
          </cell>
          <cell r="F39" t="str">
            <v>Veselý Pavel</v>
          </cell>
          <cell r="G39">
            <v>1970</v>
          </cell>
          <cell r="H39" t="str">
            <v>TFRUN</v>
          </cell>
          <cell r="I39" t="str">
            <v>15:25</v>
          </cell>
          <cell r="K39" t="str">
            <v>03:49</v>
          </cell>
          <cell r="M39" t="str">
            <v>43:26</v>
          </cell>
          <cell r="O39" t="str">
            <v>36:22</v>
          </cell>
          <cell r="Q39" t="str">
            <v>1:39:02</v>
          </cell>
        </row>
        <row r="40">
          <cell r="C40" t="str">
            <v>Z4</v>
          </cell>
          <cell r="D40" t="str">
            <v>5.</v>
          </cell>
          <cell r="E40">
            <v>1</v>
          </cell>
          <cell r="F40" t="str">
            <v>Adámková Dana</v>
          </cell>
          <cell r="G40">
            <v>1980</v>
          </cell>
          <cell r="H40" t="str">
            <v>TT Tálín</v>
          </cell>
          <cell r="I40" t="str">
            <v>15:40</v>
          </cell>
          <cell r="K40" t="str">
            <v>03:03</v>
          </cell>
          <cell r="M40" t="str">
            <v>44:04</v>
          </cell>
          <cell r="O40" t="str">
            <v>36:38</v>
          </cell>
          <cell r="Q40" t="str">
            <v>1:39:25</v>
          </cell>
        </row>
        <row r="41">
          <cell r="C41" t="str">
            <v>M4</v>
          </cell>
          <cell r="D41" t="str">
            <v>10.</v>
          </cell>
          <cell r="E41">
            <v>62</v>
          </cell>
          <cell r="F41" t="str">
            <v>Kysel František</v>
          </cell>
          <cell r="G41">
            <v>1976</v>
          </cell>
          <cell r="H41" t="str">
            <v>Dinos TT</v>
          </cell>
          <cell r="I41" t="str">
            <v>13:13</v>
          </cell>
          <cell r="K41" t="str">
            <v>03:20</v>
          </cell>
          <cell r="M41" t="str">
            <v>46:11</v>
          </cell>
          <cell r="O41" t="str">
            <v>36:52</v>
          </cell>
          <cell r="Q41" t="str">
            <v>1:39:36</v>
          </cell>
        </row>
        <row r="42">
          <cell r="C42" t="str">
            <v>Z5</v>
          </cell>
          <cell r="D42" t="str">
            <v>1.</v>
          </cell>
          <cell r="E42">
            <v>102</v>
          </cell>
          <cell r="F42" t="str">
            <v>Procházková Milena</v>
          </cell>
          <cell r="G42">
            <v>1972</v>
          </cell>
          <cell r="H42" t="str">
            <v/>
          </cell>
          <cell r="I42" t="str">
            <v>14:07</v>
          </cell>
          <cell r="K42" t="str">
            <v>03:25</v>
          </cell>
          <cell r="M42" t="str">
            <v>48:59</v>
          </cell>
          <cell r="O42" t="str">
            <v>33:46</v>
          </cell>
          <cell r="Q42" t="str">
            <v>1:40:17</v>
          </cell>
        </row>
        <row r="43">
          <cell r="C43" t="str">
            <v>M5</v>
          </cell>
          <cell r="D43" t="str">
            <v>8.</v>
          </cell>
          <cell r="E43">
            <v>35</v>
          </cell>
          <cell r="F43" t="str">
            <v>Mach Milan</v>
          </cell>
          <cell r="G43">
            <v>1967</v>
          </cell>
          <cell r="H43" t="str">
            <v>ŠuTri Prachatice</v>
          </cell>
          <cell r="I43" t="str">
            <v>17:01</v>
          </cell>
          <cell r="K43" t="str">
            <v>03:24</v>
          </cell>
          <cell r="M43" t="str">
            <v>48:47</v>
          </cell>
          <cell r="O43" t="str">
            <v>32:32</v>
          </cell>
          <cell r="Q43" t="str">
            <v>1:41:44</v>
          </cell>
        </row>
        <row r="44">
          <cell r="C44" t="str">
            <v>M6</v>
          </cell>
          <cell r="D44" t="str">
            <v>3.</v>
          </cell>
          <cell r="E44">
            <v>19</v>
          </cell>
          <cell r="F44" t="str">
            <v>Jahoda Vladimír</v>
          </cell>
          <cell r="G44">
            <v>1963</v>
          </cell>
          <cell r="H44" t="str">
            <v>TT Tálín</v>
          </cell>
          <cell r="I44" t="str">
            <v>15:23</v>
          </cell>
          <cell r="K44" t="str">
            <v>03:45</v>
          </cell>
          <cell r="M44" t="str">
            <v>49:09</v>
          </cell>
          <cell r="O44" t="str">
            <v>39:37</v>
          </cell>
          <cell r="Q44" t="str">
            <v>1:47:54</v>
          </cell>
        </row>
        <row r="45">
          <cell r="C45" t="str">
            <v>M4</v>
          </cell>
          <cell r="D45" t="str">
            <v>11.</v>
          </cell>
          <cell r="E45">
            <v>48</v>
          </cell>
          <cell r="F45" t="str">
            <v>Somogyi Dániel</v>
          </cell>
          <cell r="G45">
            <v>1979</v>
          </cell>
          <cell r="H45" t="str">
            <v>Třeboň</v>
          </cell>
          <cell r="I45" t="str">
            <v>17:43</v>
          </cell>
          <cell r="K45" t="str">
            <v>04:34</v>
          </cell>
          <cell r="M45" t="str">
            <v>52:12</v>
          </cell>
          <cell r="O45" t="str">
            <v>33:37</v>
          </cell>
          <cell r="Q45" t="str">
            <v>1:48:06</v>
          </cell>
        </row>
        <row r="46">
          <cell r="C46" t="str">
            <v>Z1</v>
          </cell>
          <cell r="D46" t="str">
            <v>1.</v>
          </cell>
          <cell r="E46">
            <v>98</v>
          </cell>
          <cell r="F46" t="str">
            <v>Kučerová Beáta</v>
          </cell>
          <cell r="G46">
            <v>2006</v>
          </cell>
          <cell r="H46" t="str">
            <v>TCV Jindřichův Hradec</v>
          </cell>
          <cell r="I46" t="str">
            <v>13:09</v>
          </cell>
          <cell r="K46" t="str">
            <v>03:14</v>
          </cell>
          <cell r="M46" t="str">
            <v>54:25</v>
          </cell>
          <cell r="O46" t="str">
            <v>38:10</v>
          </cell>
          <cell r="Q46" t="str">
            <v>1:48:58</v>
          </cell>
        </row>
        <row r="47">
          <cell r="C47" t="str">
            <v>M4</v>
          </cell>
          <cell r="D47" t="str">
            <v>12.</v>
          </cell>
          <cell r="E47">
            <v>99</v>
          </cell>
          <cell r="F47" t="str">
            <v>Řeřábek Jindřich</v>
          </cell>
          <cell r="G47">
            <v>1980</v>
          </cell>
          <cell r="H47" t="str">
            <v>TRI Šumava Riders</v>
          </cell>
          <cell r="I47" t="str">
            <v>15:38</v>
          </cell>
          <cell r="K47" t="str">
            <v>04:42</v>
          </cell>
          <cell r="M47" t="str">
            <v>49:33</v>
          </cell>
          <cell r="O47" t="str">
            <v>44:15</v>
          </cell>
          <cell r="Q47" t="str">
            <v>1:54:08</v>
          </cell>
        </row>
        <row r="48">
          <cell r="C48" t="str">
            <v>Z5</v>
          </cell>
          <cell r="D48" t="str">
            <v>2.</v>
          </cell>
          <cell r="E48">
            <v>101</v>
          </cell>
          <cell r="F48" t="str">
            <v>Hronová Božena</v>
          </cell>
          <cell r="G48">
            <v>1954</v>
          </cell>
          <cell r="H48" t="str">
            <v>ŠuTri Prachatice</v>
          </cell>
          <cell r="I48" t="str">
            <v>17:49</v>
          </cell>
          <cell r="K48" t="str">
            <v>04:04</v>
          </cell>
          <cell r="M48" t="str">
            <v>49:21</v>
          </cell>
          <cell r="O48" t="str">
            <v>43:40</v>
          </cell>
          <cell r="Q48" t="str">
            <v>1:54:54</v>
          </cell>
        </row>
        <row r="49">
          <cell r="C49" t="str">
            <v>M7</v>
          </cell>
          <cell r="D49" t="str">
            <v>1.</v>
          </cell>
          <cell r="E49">
            <v>107</v>
          </cell>
          <cell r="F49" t="str">
            <v>Trecha Rudolf</v>
          </cell>
          <cell r="G49">
            <v>1950</v>
          </cell>
          <cell r="H49" t="str">
            <v>TT Tálín</v>
          </cell>
          <cell r="I49" t="str">
            <v>18:06</v>
          </cell>
          <cell r="K49" t="str">
            <v>04:32</v>
          </cell>
          <cell r="M49" t="str">
            <v>54:02</v>
          </cell>
          <cell r="O49" t="str">
            <v>45:38</v>
          </cell>
          <cell r="Q49" t="str">
            <v>2:02:18</v>
          </cell>
        </row>
        <row r="50">
          <cell r="C50" t="str">
            <v>M3</v>
          </cell>
          <cell r="D50" t="str">
            <v>9.</v>
          </cell>
          <cell r="E50">
            <v>100</v>
          </cell>
          <cell r="F50" t="str">
            <v>Minařík Jakub</v>
          </cell>
          <cell r="G50">
            <v>1987</v>
          </cell>
          <cell r="H50" t="str">
            <v>Dřewood</v>
          </cell>
          <cell r="I50" t="str">
            <v>19:50</v>
          </cell>
          <cell r="K50" t="str">
            <v>04:21</v>
          </cell>
          <cell r="O50" t="str">
            <v>36:54</v>
          </cell>
          <cell r="Q50" t="str">
            <v>2:03:11</v>
          </cell>
        </row>
        <row r="51">
          <cell r="C51" t="str">
            <v>M7</v>
          </cell>
          <cell r="D51" t="str">
            <v>2.</v>
          </cell>
          <cell r="E51">
            <v>30</v>
          </cell>
          <cell r="F51" t="str">
            <v>Matouš Petr</v>
          </cell>
          <cell r="G51">
            <v>1949</v>
          </cell>
          <cell r="H51" t="str">
            <v>TT Tálín</v>
          </cell>
          <cell r="I51" t="str">
            <v>20:55</v>
          </cell>
          <cell r="K51" t="str">
            <v>05:20</v>
          </cell>
          <cell r="M51" t="str">
            <v>53:31</v>
          </cell>
          <cell r="O51" t="str">
            <v>48:24</v>
          </cell>
          <cell r="Q51" t="str">
            <v>2:08:10</v>
          </cell>
        </row>
        <row r="52">
          <cell r="C52" t="str">
            <v>M3</v>
          </cell>
          <cell r="D52" t="str">
            <v>10.</v>
          </cell>
          <cell r="E52">
            <v>105</v>
          </cell>
          <cell r="F52" t="str">
            <v>Bursík Michal</v>
          </cell>
          <cell r="G52">
            <v>1991</v>
          </cell>
          <cell r="H52" t="str">
            <v>Dřewood Sedlice</v>
          </cell>
          <cell r="I52" t="str">
            <v>17:27</v>
          </cell>
          <cell r="K52" t="str">
            <v>05:15</v>
          </cell>
          <cell r="Q52" t="str">
            <v>2:31:06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2">
          <cell r="B2">
            <v>33</v>
          </cell>
          <cell r="C2" t="str">
            <v>Václav</v>
          </cell>
          <cell r="D2" t="str">
            <v>Zajíc</v>
          </cell>
          <cell r="F2" t="str">
            <v>1979</v>
          </cell>
          <cell r="G2" t="str">
            <v>M4; muži 40-49 (1975-1984)</v>
          </cell>
          <cell r="H2" t="str">
            <v>TriSK ČB</v>
          </cell>
          <cell r="I2">
            <v>8.3031249999999997E-3</v>
          </cell>
          <cell r="L2">
            <v>2.6471527777777778E-2</v>
          </cell>
          <cell r="P2">
            <v>1.5831018518518519E-2</v>
          </cell>
          <cell r="R2" t="str">
            <v>1:14:10,27</v>
          </cell>
          <cell r="T2">
            <v>1</v>
          </cell>
        </row>
        <row r="3">
          <cell r="B3">
            <v>24</v>
          </cell>
          <cell r="C3" t="str">
            <v>David</v>
          </cell>
          <cell r="D3" t="str">
            <v>Koranda</v>
          </cell>
          <cell r="F3" t="str">
            <v>1983</v>
          </cell>
          <cell r="G3" t="str">
            <v>M4; muži 40-49 (1975-1984)</v>
          </cell>
          <cell r="H3" t="str">
            <v>TriSK ČB</v>
          </cell>
          <cell r="I3">
            <v>8.5978009259259254E-3</v>
          </cell>
          <cell r="L3">
            <v>2.7639930555555556E-2</v>
          </cell>
          <cell r="P3">
            <v>1.451724537037037E-2</v>
          </cell>
          <cell r="R3" t="str">
            <v>1:14:25,72</v>
          </cell>
          <cell r="T3">
            <v>2</v>
          </cell>
        </row>
        <row r="4">
          <cell r="B4">
            <v>15</v>
          </cell>
          <cell r="C4" t="str">
            <v>Karel</v>
          </cell>
          <cell r="D4" t="str">
            <v>Plánek</v>
          </cell>
          <cell r="F4" t="str">
            <v>1976</v>
          </cell>
          <cell r="G4" t="str">
            <v>M4; muži 40-49 (1975-1984)</v>
          </cell>
          <cell r="H4" t="str">
            <v>ŠuTri Prachatice</v>
          </cell>
          <cell r="I4">
            <v>1.0384490740740741E-2</v>
          </cell>
          <cell r="L4">
            <v>2.5864004629629629E-2</v>
          </cell>
          <cell r="P4">
            <v>1.491736111111111E-2</v>
          </cell>
          <cell r="R4" t="str">
            <v>1:14:52,66</v>
          </cell>
          <cell r="T4">
            <v>3</v>
          </cell>
        </row>
        <row r="5">
          <cell r="B5">
            <v>5</v>
          </cell>
          <cell r="C5" t="str">
            <v>Jaromír</v>
          </cell>
          <cell r="D5" t="str">
            <v>Šíp</v>
          </cell>
          <cell r="F5" t="str">
            <v>1979</v>
          </cell>
          <cell r="G5" t="str">
            <v>M4; muži 40-49 (1975-1984)</v>
          </cell>
          <cell r="H5" t="str">
            <v>TT Tálín</v>
          </cell>
          <cell r="I5">
            <v>9.9915509259259263E-3</v>
          </cell>
          <cell r="L5">
            <v>2.6237615740740738E-2</v>
          </cell>
          <cell r="P5">
            <v>1.5633912037037036E-2</v>
          </cell>
          <cell r="R5" t="str">
            <v>1:15:54,69</v>
          </cell>
          <cell r="T5">
            <v>4</v>
          </cell>
        </row>
        <row r="6">
          <cell r="B6">
            <v>40</v>
          </cell>
          <cell r="C6" t="str">
            <v>Filip</v>
          </cell>
          <cell r="D6" t="str">
            <v>Toul</v>
          </cell>
          <cell r="F6" t="str">
            <v>1980</v>
          </cell>
          <cell r="G6" t="str">
            <v>M4; muži 40-49 (1975-1984)</v>
          </cell>
          <cell r="H6" t="str">
            <v>ŠuTri Prachatice</v>
          </cell>
          <cell r="I6">
            <v>8.2917824074074074E-3</v>
          </cell>
          <cell r="L6">
            <v>2.8910532407407406E-2</v>
          </cell>
          <cell r="P6">
            <v>1.556724537037037E-2</v>
          </cell>
          <cell r="R6" t="str">
            <v>1:17:15,15</v>
          </cell>
          <cell r="T6">
            <v>5</v>
          </cell>
        </row>
        <row r="7">
          <cell r="B7">
            <v>13</v>
          </cell>
          <cell r="C7" t="str">
            <v>Michal</v>
          </cell>
          <cell r="D7" t="str">
            <v>Černý</v>
          </cell>
          <cell r="F7" t="str">
            <v>1978</v>
          </cell>
          <cell r="G7" t="str">
            <v>M4; muži 40-49 (1975-1984)</v>
          </cell>
          <cell r="H7" t="str">
            <v>Trisk ČB</v>
          </cell>
          <cell r="I7">
            <v>1.0551041666666667E-2</v>
          </cell>
          <cell r="L7">
            <v>2.7643750000000002E-2</v>
          </cell>
          <cell r="P7">
            <v>1.462337962962963E-2</v>
          </cell>
          <cell r="R7" t="str">
            <v>1:17:31,36</v>
          </cell>
          <cell r="T7">
            <v>6</v>
          </cell>
        </row>
        <row r="8">
          <cell r="B8">
            <v>20</v>
          </cell>
          <cell r="C8" t="str">
            <v>Martin</v>
          </cell>
          <cell r="D8" t="str">
            <v>Ehrenberger</v>
          </cell>
          <cell r="F8" t="str">
            <v>1975</v>
          </cell>
          <cell r="G8" t="str">
            <v>M4; muži 40-49 (1975-1984)</v>
          </cell>
          <cell r="H8" t="str">
            <v>TriNezmar</v>
          </cell>
          <cell r="I8">
            <v>1.0575578703703703E-2</v>
          </cell>
          <cell r="L8">
            <v>2.7068055555555554E-2</v>
          </cell>
          <cell r="P8">
            <v>1.5820601851851853E-2</v>
          </cell>
          <cell r="R8" t="str">
            <v>1:18:47,27</v>
          </cell>
          <cell r="T8">
            <v>7</v>
          </cell>
        </row>
        <row r="9">
          <cell r="B9">
            <v>4</v>
          </cell>
          <cell r="C9" t="str">
            <v>Tomáš</v>
          </cell>
          <cell r="D9" t="str">
            <v>Machník</v>
          </cell>
          <cell r="F9" t="str">
            <v>1998</v>
          </cell>
          <cell r="G9" t="str">
            <v>M2; muži 20-29 (1995-2004)</v>
          </cell>
          <cell r="H9" t="str">
            <v>ŠuTri Prachatice</v>
          </cell>
          <cell r="I9">
            <v>8.3563657407407406E-3</v>
          </cell>
          <cell r="L9">
            <v>2.8885532407407408E-2</v>
          </cell>
          <cell r="P9">
            <v>1.673576388888889E-2</v>
          </cell>
          <cell r="R9" t="str">
            <v>1:19:13,58</v>
          </cell>
          <cell r="T9">
            <v>1</v>
          </cell>
        </row>
        <row r="10">
          <cell r="B10">
            <v>34</v>
          </cell>
          <cell r="C10" t="str">
            <v>Klára</v>
          </cell>
          <cell r="D10" t="str">
            <v>Filipová</v>
          </cell>
          <cell r="F10" t="str">
            <v>1995</v>
          </cell>
          <cell r="G10" t="str">
            <v>Z2; ženy 20-29 (1995-2004)</v>
          </cell>
          <cell r="H10" t="str">
            <v>Čistý sport</v>
          </cell>
          <cell r="I10">
            <v>9.5878472222222216E-3</v>
          </cell>
          <cell r="L10">
            <v>2.8706249999999999E-2</v>
          </cell>
          <cell r="P10">
            <v>1.5697685185185186E-2</v>
          </cell>
          <cell r="R10" t="str">
            <v>1:19:24,26</v>
          </cell>
          <cell r="T10">
            <v>1</v>
          </cell>
        </row>
        <row r="11">
          <cell r="B11">
            <v>9</v>
          </cell>
          <cell r="C11" t="str">
            <v>Miroslav</v>
          </cell>
          <cell r="D11" t="str">
            <v>Mikoláš</v>
          </cell>
          <cell r="F11" t="str">
            <v>1995</v>
          </cell>
          <cell r="G11" t="str">
            <v>M2; muži 20-29 (1995-2004)</v>
          </cell>
          <cell r="H11" t="str">
            <v>TRISK České Budějovice</v>
          </cell>
          <cell r="I11">
            <v>8.7591435185185185E-3</v>
          </cell>
          <cell r="L11">
            <v>2.8415856481481483E-2</v>
          </cell>
          <cell r="P11">
            <v>1.7073379629629629E-2</v>
          </cell>
          <cell r="R11" t="str">
            <v>1:19:37,92</v>
          </cell>
          <cell r="T11">
            <v>2</v>
          </cell>
        </row>
        <row r="12">
          <cell r="B12">
            <v>10</v>
          </cell>
          <cell r="C12" t="str">
            <v>Ondřej</v>
          </cell>
          <cell r="D12" t="str">
            <v>Kokeš</v>
          </cell>
          <cell r="F12" t="str">
            <v>1989</v>
          </cell>
          <cell r="G12" t="str">
            <v>M3; muži 30-39 (1985-1994)</v>
          </cell>
          <cell r="H12" t="str">
            <v>Hlincová Hora</v>
          </cell>
          <cell r="I12">
            <v>1.1266319444444443E-2</v>
          </cell>
          <cell r="L12">
            <v>2.8377893518518518E-2</v>
          </cell>
          <cell r="P12">
            <v>1.5293402777777777E-2</v>
          </cell>
          <cell r="R12" t="str">
            <v>1:20:47,01</v>
          </cell>
          <cell r="T12">
            <v>1</v>
          </cell>
        </row>
        <row r="13">
          <cell r="B13">
            <v>36</v>
          </cell>
          <cell r="C13" t="str">
            <v>Marek</v>
          </cell>
          <cell r="D13" t="str">
            <v>Holub</v>
          </cell>
          <cell r="F13" t="str">
            <v>1982</v>
          </cell>
          <cell r="G13" t="str">
            <v>M4; muži 40-49 (1975-1984)</v>
          </cell>
          <cell r="H13" t="str">
            <v>Velešín</v>
          </cell>
          <cell r="I13">
            <v>1.0364120370370371E-2</v>
          </cell>
          <cell r="L13">
            <v>2.7933564814814814E-2</v>
          </cell>
          <cell r="P13">
            <v>1.5817939814814816E-2</v>
          </cell>
          <cell r="R13" t="str">
            <v>1:21:03,89</v>
          </cell>
          <cell r="T13">
            <v>8</v>
          </cell>
        </row>
        <row r="14">
          <cell r="B14">
            <v>21</v>
          </cell>
          <cell r="C14" t="str">
            <v>Vladimír</v>
          </cell>
          <cell r="D14" t="str">
            <v>Profant</v>
          </cell>
          <cell r="F14" t="str">
            <v>1970</v>
          </cell>
          <cell r="G14" t="str">
            <v>M5; muži 50-59 (1965-1974)</v>
          </cell>
          <cell r="H14" t="str">
            <v>Dinos TT</v>
          </cell>
          <cell r="I14">
            <v>9.9533564814814814E-3</v>
          </cell>
          <cell r="L14">
            <v>2.9299884259259262E-2</v>
          </cell>
          <cell r="P14">
            <v>1.6221180555555555E-2</v>
          </cell>
          <cell r="R14" t="str">
            <v>1:21:35,05</v>
          </cell>
          <cell r="T14">
            <v>1</v>
          </cell>
        </row>
        <row r="15">
          <cell r="B15">
            <v>37</v>
          </cell>
          <cell r="C15" t="str">
            <v>Aleš</v>
          </cell>
          <cell r="D15" t="str">
            <v>Peterka</v>
          </cell>
          <cell r="F15" t="str">
            <v>1979</v>
          </cell>
          <cell r="G15" t="str">
            <v>M4; muži 40-49 (1975-1984)</v>
          </cell>
          <cell r="H15" t="str">
            <v>BK Nezmar</v>
          </cell>
          <cell r="I15">
            <v>9.5730324074074068E-3</v>
          </cell>
          <cell r="L15">
            <v>2.8468171296296297E-2</v>
          </cell>
          <cell r="P15">
            <v>1.7976157407407409E-2</v>
          </cell>
          <cell r="R15" t="str">
            <v>1:22:25,96</v>
          </cell>
          <cell r="T15">
            <v>9</v>
          </cell>
        </row>
        <row r="16">
          <cell r="B16">
            <v>3</v>
          </cell>
          <cell r="C16" t="str">
            <v>Jaroslava</v>
          </cell>
          <cell r="D16" t="str">
            <v>Hlinova</v>
          </cell>
          <cell r="F16" t="str">
            <v>1980</v>
          </cell>
          <cell r="G16" t="str">
            <v>Z4; ženy 40-49 (1975-1984)</v>
          </cell>
          <cell r="H16" t="str">
            <v>TT Talin</v>
          </cell>
          <cell r="I16">
            <v>8.0943287037037043E-3</v>
          </cell>
          <cell r="L16">
            <v>3.079733796296296E-2</v>
          </cell>
          <cell r="P16">
            <v>1.9022222222222222E-2</v>
          </cell>
          <cell r="R16" t="str">
            <v>1:24:47,80</v>
          </cell>
          <cell r="T16">
            <v>1</v>
          </cell>
        </row>
        <row r="17">
          <cell r="B17">
            <v>29</v>
          </cell>
          <cell r="C17" t="str">
            <v>Ivo</v>
          </cell>
          <cell r="D17" t="str">
            <v>Grabmüller</v>
          </cell>
          <cell r="F17" t="str">
            <v>1962</v>
          </cell>
          <cell r="G17" t="str">
            <v>M6; muži 60-69 (1955-1964)</v>
          </cell>
          <cell r="H17" t="str">
            <v>B&amp;H Triatlon Č. Budějovice</v>
          </cell>
          <cell r="I17">
            <v>1.2444212962962964E-2</v>
          </cell>
          <cell r="L17">
            <v>2.9161921296296297E-2</v>
          </cell>
          <cell r="P17">
            <v>1.6800694444444444E-2</v>
          </cell>
          <cell r="R17" t="str">
            <v>1:25:36,19</v>
          </cell>
          <cell r="T17">
            <v>1</v>
          </cell>
        </row>
        <row r="18">
          <cell r="B18">
            <v>11</v>
          </cell>
          <cell r="C18" t="str">
            <v>Jan</v>
          </cell>
          <cell r="D18" t="str">
            <v>Tauber</v>
          </cell>
          <cell r="F18" t="str">
            <v>1979</v>
          </cell>
          <cell r="G18" t="str">
            <v>M4; muži 40-49 (1975-1984)</v>
          </cell>
          <cell r="H18" t="str">
            <v>BK Nezmar ČB</v>
          </cell>
          <cell r="I18">
            <v>8.9648148148148143E-3</v>
          </cell>
          <cell r="L18">
            <v>3.1086689814814814E-2</v>
          </cell>
          <cell r="P18">
            <v>1.8442824074074073E-2</v>
          </cell>
          <cell r="R18" t="str">
            <v>1:26:25,97</v>
          </cell>
          <cell r="T18">
            <v>10</v>
          </cell>
        </row>
        <row r="19">
          <cell r="B19">
            <v>26</v>
          </cell>
          <cell r="C19" t="str">
            <v>Petra</v>
          </cell>
          <cell r="D19" t="str">
            <v>Fořtová</v>
          </cell>
          <cell r="F19" t="str">
            <v>2002</v>
          </cell>
          <cell r="G19" t="str">
            <v>Z2; ženy 20-29 (1995-2004)</v>
          </cell>
          <cell r="H19" t="str">
            <v>Plavecký klub Písek</v>
          </cell>
          <cell r="I19">
            <v>9.6141203703703701E-3</v>
          </cell>
          <cell r="L19">
            <v>3.1686805555555551E-2</v>
          </cell>
          <cell r="P19">
            <v>1.7673379629629629E-2</v>
          </cell>
          <cell r="R19" t="str">
            <v>1:26:38,49</v>
          </cell>
          <cell r="T19">
            <v>2</v>
          </cell>
        </row>
        <row r="20">
          <cell r="B20">
            <v>23</v>
          </cell>
          <cell r="C20" t="str">
            <v>Pavel</v>
          </cell>
          <cell r="D20" t="str">
            <v>Skalka</v>
          </cell>
          <cell r="F20" t="str">
            <v>1970</v>
          </cell>
          <cell r="G20" t="str">
            <v>M5; muži 50-59 (1965-1974)</v>
          </cell>
          <cell r="H20" t="str">
            <v>Lipí</v>
          </cell>
          <cell r="I20">
            <v>1.3075578703703704E-2</v>
          </cell>
          <cell r="L20">
            <v>3.0139351851851851E-2</v>
          </cell>
          <cell r="P20">
            <v>1.5900000000000001E-2</v>
          </cell>
          <cell r="R20" t="str">
            <v>1:26:42,00</v>
          </cell>
          <cell r="T20">
            <v>2</v>
          </cell>
        </row>
        <row r="21">
          <cell r="B21">
            <v>22</v>
          </cell>
          <cell r="C21" t="str">
            <v>Petr</v>
          </cell>
          <cell r="D21" t="str">
            <v>Červený</v>
          </cell>
          <cell r="F21" t="str">
            <v>1973</v>
          </cell>
          <cell r="G21" t="str">
            <v>M5; muži 50-59 (1965-1974)</v>
          </cell>
          <cell r="H21" t="str">
            <v>DINOS TT</v>
          </cell>
          <cell r="I21">
            <v>1.2209375000000001E-2</v>
          </cell>
          <cell r="L21">
            <v>2.9577546296296296E-2</v>
          </cell>
          <cell r="P21">
            <v>1.7319907407407409E-2</v>
          </cell>
          <cell r="R21" t="str">
            <v>1:26:54,25</v>
          </cell>
          <cell r="T21">
            <v>3</v>
          </cell>
        </row>
        <row r="22">
          <cell r="B22">
            <v>38</v>
          </cell>
          <cell r="C22" t="str">
            <v>Tereza</v>
          </cell>
          <cell r="D22" t="str">
            <v>Zwettler</v>
          </cell>
          <cell r="F22" t="str">
            <v>1994</v>
          </cell>
          <cell r="G22" t="str">
            <v>Z3; ženy 30-39 (1985-1994)</v>
          </cell>
          <cell r="H22" t="str">
            <v>Musher klub JCC</v>
          </cell>
          <cell r="I22">
            <v>1.1389351851851852E-2</v>
          </cell>
          <cell r="L22">
            <v>3.0128356481481482E-2</v>
          </cell>
          <cell r="P22">
            <v>1.8817361111111111E-2</v>
          </cell>
          <cell r="R22" t="str">
            <v>1:29:20,37</v>
          </cell>
          <cell r="T22">
            <v>1</v>
          </cell>
        </row>
        <row r="23">
          <cell r="B23">
            <v>8</v>
          </cell>
          <cell r="C23" t="str">
            <v>Jan</v>
          </cell>
          <cell r="D23" t="str">
            <v>Dvořák</v>
          </cell>
          <cell r="F23" t="str">
            <v>1979</v>
          </cell>
          <cell r="G23" t="str">
            <v>M4; muži 40-49 (1975-1984)</v>
          </cell>
          <cell r="H23" t="str">
            <v>SpectrumBike Racing</v>
          </cell>
          <cell r="I23">
            <v>1.4733680555555555E-2</v>
          </cell>
          <cell r="L23">
            <v>2.8509606481481483E-2</v>
          </cell>
          <cell r="P23">
            <v>1.7862731481481479E-2</v>
          </cell>
          <cell r="R23" t="str">
            <v>1:30:15,34</v>
          </cell>
          <cell r="T23">
            <v>11</v>
          </cell>
        </row>
        <row r="24">
          <cell r="B24">
            <v>39</v>
          </cell>
          <cell r="C24" t="str">
            <v>Karel</v>
          </cell>
          <cell r="D24" t="str">
            <v>Juráň</v>
          </cell>
          <cell r="F24" t="str">
            <v>1974</v>
          </cell>
          <cell r="G24" t="str">
            <v>M5; muži 50-59 (1965-1974)</v>
          </cell>
          <cell r="H24" t="str">
            <v>TT Tálín</v>
          </cell>
          <cell r="I24">
            <v>1.1611921296296296E-2</v>
          </cell>
          <cell r="L24">
            <v>2.9496875000000002E-2</v>
          </cell>
          <cell r="P24">
            <v>2.1103587962962963E-2</v>
          </cell>
          <cell r="R24" t="str">
            <v>1:31:40,41</v>
          </cell>
          <cell r="T24">
            <v>4</v>
          </cell>
        </row>
        <row r="25">
          <cell r="B25">
            <v>30</v>
          </cell>
          <cell r="C25" t="str">
            <v>Libor</v>
          </cell>
          <cell r="D25" t="str">
            <v>Švec</v>
          </cell>
          <cell r="F25" t="str">
            <v>1980</v>
          </cell>
          <cell r="G25" t="str">
            <v>M4; muži 40-49 (1975-1984)</v>
          </cell>
          <cell r="H25" t="str">
            <v>DINOS TT</v>
          </cell>
          <cell r="I25">
            <v>1.1324652777777779E-2</v>
          </cell>
          <cell r="L25">
            <v>3.2211111111111114E-2</v>
          </cell>
          <cell r="P25">
            <v>1.890474537037037E-2</v>
          </cell>
          <cell r="R25" t="str">
            <v>1:32:08,31</v>
          </cell>
          <cell r="T25">
            <v>12</v>
          </cell>
        </row>
        <row r="26">
          <cell r="B26">
            <v>6</v>
          </cell>
          <cell r="C26" t="str">
            <v>Jana</v>
          </cell>
          <cell r="D26" t="str">
            <v>Tučková</v>
          </cell>
          <cell r="F26" t="str">
            <v>1982</v>
          </cell>
          <cell r="G26" t="str">
            <v>Z4; ženy 40-49 (1975-1984)</v>
          </cell>
          <cell r="H26" t="str">
            <v>TriSK ČB</v>
          </cell>
          <cell r="I26">
            <v>1.255138888888889E-2</v>
          </cell>
          <cell r="L26">
            <v>3.4162847222222223E-2</v>
          </cell>
          <cell r="P26">
            <v>1.6418865740740741E-2</v>
          </cell>
          <cell r="R26" t="str">
            <v>1:33:19,60</v>
          </cell>
          <cell r="T26">
            <v>2</v>
          </cell>
        </row>
        <row r="27">
          <cell r="B27">
            <v>17</v>
          </cell>
          <cell r="C27" t="str">
            <v>Roman</v>
          </cell>
          <cell r="D27" t="str">
            <v>Pech</v>
          </cell>
          <cell r="F27" t="str">
            <v>1962</v>
          </cell>
          <cell r="G27" t="str">
            <v>M6; muži 60-69 (1955-1964)</v>
          </cell>
          <cell r="H27" t="str">
            <v>Šu-tri Prachatice</v>
          </cell>
          <cell r="I27">
            <v>1.1999421296296296E-2</v>
          </cell>
          <cell r="L27">
            <v>3.2987384259259261E-2</v>
          </cell>
          <cell r="P27">
            <v>1.8880787037037036E-2</v>
          </cell>
          <cell r="R27" t="str">
            <v>1:33:58,35</v>
          </cell>
          <cell r="T27">
            <v>2</v>
          </cell>
        </row>
        <row r="28">
          <cell r="B28">
            <v>16</v>
          </cell>
          <cell r="C28" t="str">
            <v>Vladimir</v>
          </cell>
          <cell r="D28" t="str">
            <v>Bouček</v>
          </cell>
          <cell r="F28" t="str">
            <v>1975</v>
          </cell>
          <cell r="G28" t="str">
            <v>M4; muži 40-49 (1975-1984)</v>
          </cell>
          <cell r="H28" t="str">
            <v>Horní Záhoří</v>
          </cell>
          <cell r="I28">
            <v>1.2672685185185186E-2</v>
          </cell>
          <cell r="L28">
            <v>3.2358912037037037E-2</v>
          </cell>
          <cell r="P28">
            <v>1.936585648148148E-2</v>
          </cell>
          <cell r="R28" t="str">
            <v>1:34:43,24</v>
          </cell>
          <cell r="T28">
            <v>13</v>
          </cell>
        </row>
        <row r="29">
          <cell r="B29">
            <v>25</v>
          </cell>
          <cell r="C29" t="str">
            <v>František</v>
          </cell>
          <cell r="D29" t="str">
            <v>Kysel</v>
          </cell>
          <cell r="F29" t="str">
            <v>1976</v>
          </cell>
          <cell r="G29" t="str">
            <v>M4; muži 40-49 (1975-1984)</v>
          </cell>
          <cell r="H29" t="str">
            <v>Dinos TT</v>
          </cell>
          <cell r="I29">
            <v>1.0509837962962962E-2</v>
          </cell>
          <cell r="L29">
            <v>3.5015162037037036E-2</v>
          </cell>
          <cell r="P29">
            <v>1.8606249999999998E-2</v>
          </cell>
          <cell r="R29" t="str">
            <v>1:34:58,26</v>
          </cell>
          <cell r="T29">
            <v>14</v>
          </cell>
        </row>
        <row r="30">
          <cell r="B30">
            <v>28</v>
          </cell>
          <cell r="C30" t="str">
            <v>Jan</v>
          </cell>
          <cell r="D30" t="str">
            <v>Trčka</v>
          </cell>
          <cell r="F30" t="str">
            <v>1968</v>
          </cell>
          <cell r="G30" t="str">
            <v>M5; muži 50-59 (1965-1974)</v>
          </cell>
          <cell r="H30" t="str">
            <v>Albeř 92</v>
          </cell>
          <cell r="I30">
            <v>1.2680902777777779E-2</v>
          </cell>
          <cell r="L30">
            <v>3.247152777777778E-2</v>
          </cell>
          <cell r="P30">
            <v>1.9354745370370369E-2</v>
          </cell>
          <cell r="R30" t="str">
            <v>1:35:36,23</v>
          </cell>
          <cell r="T30">
            <v>5</v>
          </cell>
        </row>
        <row r="31">
          <cell r="B31">
            <v>14</v>
          </cell>
          <cell r="C31" t="str">
            <v>Milan</v>
          </cell>
          <cell r="D31" t="str">
            <v>Mach</v>
          </cell>
          <cell r="F31" t="str">
            <v>1967</v>
          </cell>
          <cell r="G31" t="str">
            <v>M5; muži 50-59 (1965-1974)</v>
          </cell>
          <cell r="H31" t="str">
            <v>ŠuTri Prachatice</v>
          </cell>
          <cell r="I31">
            <v>1.3124074074074074E-2</v>
          </cell>
          <cell r="L31">
            <v>3.3927777777777779E-2</v>
          </cell>
          <cell r="P31">
            <v>1.9990856481481481E-2</v>
          </cell>
          <cell r="R31" t="str">
            <v>1:38:42,50</v>
          </cell>
          <cell r="T31">
            <v>6</v>
          </cell>
        </row>
        <row r="32">
          <cell r="B32">
            <v>7</v>
          </cell>
          <cell r="C32" t="str">
            <v>Jan</v>
          </cell>
          <cell r="D32" t="str">
            <v>Mikoláš</v>
          </cell>
          <cell r="F32" t="str">
            <v>1961</v>
          </cell>
          <cell r="G32" t="str">
            <v>M6; muži 60-69 (1955-1964)</v>
          </cell>
          <cell r="H32" t="str">
            <v>Trisk České Budějovice</v>
          </cell>
          <cell r="I32">
            <v>1.264375E-2</v>
          </cell>
          <cell r="L32">
            <v>3.452627314814815E-2</v>
          </cell>
          <cell r="P32">
            <v>2.0119097222222222E-2</v>
          </cell>
          <cell r="R32" t="str">
            <v>1:39:10,16</v>
          </cell>
          <cell r="T32">
            <v>3</v>
          </cell>
        </row>
        <row r="33">
          <cell r="B33">
            <v>35</v>
          </cell>
          <cell r="C33" t="str">
            <v>Miroslav</v>
          </cell>
          <cell r="D33" t="str">
            <v>Křížek</v>
          </cell>
          <cell r="F33" t="str">
            <v>1976</v>
          </cell>
          <cell r="G33" t="str">
            <v>M4; muži 40-49 (1975-1984)</v>
          </cell>
          <cell r="H33" t="str">
            <v>Kaplice</v>
          </cell>
          <cell r="I33">
            <v>1.2188194444444444E-2</v>
          </cell>
          <cell r="L33">
            <v>3.4378935185185186E-2</v>
          </cell>
          <cell r="P33">
            <v>2.1363425925925925E-2</v>
          </cell>
          <cell r="R33" t="str">
            <v>1:40:39,02</v>
          </cell>
          <cell r="T33">
            <v>15</v>
          </cell>
        </row>
        <row r="34">
          <cell r="B34">
            <v>18</v>
          </cell>
          <cell r="C34" t="str">
            <v>Vít</v>
          </cell>
          <cell r="D34" t="str">
            <v>Kubata</v>
          </cell>
          <cell r="F34" t="str">
            <v>2007</v>
          </cell>
          <cell r="G34" t="str">
            <v>M1; muži 16-19 (2005-2008)</v>
          </cell>
          <cell r="H34" t="str">
            <v>Radimovice</v>
          </cell>
          <cell r="I34">
            <v>1.289386574074074E-2</v>
          </cell>
          <cell r="L34">
            <v>3.3825694444444443E-2</v>
          </cell>
          <cell r="P34">
            <v>2.0878240740740742E-2</v>
          </cell>
          <cell r="R34" t="str">
            <v>1:41:09,68</v>
          </cell>
          <cell r="T34">
            <v>1</v>
          </cell>
        </row>
        <row r="35">
          <cell r="B35">
            <v>19</v>
          </cell>
          <cell r="C35" t="str">
            <v>Vilem</v>
          </cell>
          <cell r="D35" t="str">
            <v>Kubata</v>
          </cell>
          <cell r="F35" t="str">
            <v>2008</v>
          </cell>
          <cell r="G35" t="str">
            <v>M1; muži 16-19 (2005-2008)</v>
          </cell>
          <cell r="H35" t="str">
            <v>Radimovice</v>
          </cell>
          <cell r="I35">
            <v>1.2910300925925926E-2</v>
          </cell>
          <cell r="L35">
            <v>3.3822685185185185E-2</v>
          </cell>
          <cell r="P35">
            <v>2.0878472222222222E-2</v>
          </cell>
          <cell r="R35" t="str">
            <v>1:41:10,13</v>
          </cell>
          <cell r="T35">
            <v>2</v>
          </cell>
        </row>
        <row r="36">
          <cell r="B36">
            <v>41</v>
          </cell>
          <cell r="C36" t="str">
            <v>Radim</v>
          </cell>
          <cell r="D36" t="str">
            <v>Valdauf</v>
          </cell>
          <cell r="F36" t="str">
            <v>1965</v>
          </cell>
          <cell r="G36" t="str">
            <v>M5; muži 50-59 (1965-1974)</v>
          </cell>
          <cell r="H36" t="str">
            <v>Hluboká nad Vltavou</v>
          </cell>
          <cell r="I36">
            <v>1.3072916666666667E-2</v>
          </cell>
          <cell r="L36">
            <v>3.3763657407407409E-2</v>
          </cell>
          <cell r="P36">
            <v>2.3547453703703702E-2</v>
          </cell>
          <cell r="R36" t="str">
            <v>1:43:41,14</v>
          </cell>
          <cell r="T36">
            <v>7</v>
          </cell>
        </row>
        <row r="37">
          <cell r="B37">
            <v>31</v>
          </cell>
          <cell r="C37" t="str">
            <v>Lucie</v>
          </cell>
          <cell r="D37" t="str">
            <v>Sirová</v>
          </cell>
          <cell r="F37" t="str">
            <v>1975</v>
          </cell>
          <cell r="G37" t="str">
            <v>Z4; ženy 40-49 (1975-1984)</v>
          </cell>
          <cell r="H37" t="str">
            <v>Girlsonfire, Hlincová Hora - Kodetka</v>
          </cell>
          <cell r="I37">
            <v>1.4883564814814815E-2</v>
          </cell>
          <cell r="L37">
            <v>3.8620254629629626E-2</v>
          </cell>
          <cell r="P37">
            <v>1.8523842592592592E-2</v>
          </cell>
          <cell r="R37" t="str">
            <v>1:46:17,18</v>
          </cell>
          <cell r="T37">
            <v>3</v>
          </cell>
        </row>
        <row r="38">
          <cell r="B38">
            <v>2</v>
          </cell>
          <cell r="C38" t="str">
            <v>Vladimír</v>
          </cell>
          <cell r="D38" t="str">
            <v>Jahoda</v>
          </cell>
          <cell r="F38" t="str">
            <v>1963</v>
          </cell>
          <cell r="G38" t="str">
            <v>M6; muži 60-69 (1955-1964)</v>
          </cell>
          <cell r="H38" t="str">
            <v>TT Tálín</v>
          </cell>
          <cell r="I38">
            <v>1.2207175925925927E-2</v>
          </cell>
          <cell r="L38">
            <v>3.8635532407407407E-2</v>
          </cell>
          <cell r="P38">
            <v>2.2445833333333332E-2</v>
          </cell>
          <cell r="R38" t="str">
            <v>1:47:58,06</v>
          </cell>
          <cell r="T38">
            <v>4</v>
          </cell>
        </row>
        <row r="39">
          <cell r="B39">
            <v>1</v>
          </cell>
          <cell r="C39" t="str">
            <v>Ivana</v>
          </cell>
          <cell r="D39" t="str">
            <v>Trizmová</v>
          </cell>
          <cell r="F39" t="str">
            <v>1992</v>
          </cell>
          <cell r="G39" t="str">
            <v>Z3; ženy 30-39 (1985-1994)</v>
          </cell>
          <cell r="H39" t="str">
            <v>České Budějovice</v>
          </cell>
          <cell r="I39">
            <v>1.148298611111111E-2</v>
          </cell>
          <cell r="L39">
            <v>3.9466203703703705E-2</v>
          </cell>
          <cell r="P39">
            <v>2.2966782407407408E-2</v>
          </cell>
          <cell r="R39" t="str">
            <v>1:48:20,04</v>
          </cell>
          <cell r="T39">
            <v>2</v>
          </cell>
        </row>
        <row r="40">
          <cell r="B40">
            <v>12</v>
          </cell>
          <cell r="C40" t="str">
            <v>Ondřej</v>
          </cell>
          <cell r="D40" t="str">
            <v>Plíhal</v>
          </cell>
          <cell r="F40" t="str">
            <v>1987</v>
          </cell>
          <cell r="G40" t="str">
            <v>M3; muži 30-39 (1985-1994)</v>
          </cell>
          <cell r="H40" t="str">
            <v>Hlincová Hora</v>
          </cell>
          <cell r="I40">
            <v>1.493252314814815E-2</v>
          </cell>
          <cell r="L40">
            <v>4.1236689814814813E-2</v>
          </cell>
          <cell r="P40">
            <v>2.2103356481481481E-2</v>
          </cell>
          <cell r="R40" t="str">
            <v>1:55:16,99</v>
          </cell>
          <cell r="T40">
            <v>2</v>
          </cell>
        </row>
        <row r="41">
          <cell r="B41">
            <v>32</v>
          </cell>
          <cell r="C41" t="str">
            <v>Jiří</v>
          </cell>
          <cell r="D41" t="str">
            <v>Smetana</v>
          </cell>
          <cell r="F41" t="str">
            <v>1953</v>
          </cell>
          <cell r="G41" t="str">
            <v>M7; muži 70+ (1954 a starší)</v>
          </cell>
          <cell r="H41" t="str">
            <v>Čiho Č.K.</v>
          </cell>
          <cell r="I41">
            <v>1.3715046296296296E-2</v>
          </cell>
          <cell r="L41">
            <v>3.7578819444444446E-2</v>
          </cell>
          <cell r="P41">
            <v>2.7851388888888891E-2</v>
          </cell>
          <cell r="R41" t="str">
            <v>1:56:16,55</v>
          </cell>
          <cell r="T41">
            <v>1</v>
          </cell>
        </row>
        <row r="42">
          <cell r="B42">
            <v>27</v>
          </cell>
          <cell r="C42" t="str">
            <v>Michael</v>
          </cell>
          <cell r="D42" t="str">
            <v>Rudolf</v>
          </cell>
          <cell r="F42" t="str">
            <v>1970</v>
          </cell>
          <cell r="G42" t="str">
            <v>M5; muži 50-59 (1965-1974)</v>
          </cell>
          <cell r="H42" t="str">
            <v>Vítkov Schody</v>
          </cell>
          <cell r="I42">
            <v>1.4226967592592593E-2</v>
          </cell>
          <cell r="L42" t="str">
            <v>1:04:06,92</v>
          </cell>
          <cell r="P42">
            <v>3.1090393518518517E-2</v>
          </cell>
          <cell r="R42" t="str">
            <v>2:13:16,63</v>
          </cell>
          <cell r="T42">
            <v>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vysledky"/>
      <sheetName val="vysledky_postaru"/>
    </sheetNames>
    <sheetDataSet>
      <sheetData sheetId="0">
        <row r="5">
          <cell r="A5">
            <v>1</v>
          </cell>
        </row>
        <row r="6">
          <cell r="A6">
            <v>2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0">
          <cell r="A10">
            <v>6</v>
          </cell>
        </row>
        <row r="11">
          <cell r="A11">
            <v>7</v>
          </cell>
        </row>
        <row r="12">
          <cell r="A12">
            <v>8</v>
          </cell>
        </row>
        <row r="13">
          <cell r="A13">
            <v>9</v>
          </cell>
        </row>
        <row r="14">
          <cell r="A14">
            <v>10</v>
          </cell>
        </row>
        <row r="15">
          <cell r="A15">
            <v>11</v>
          </cell>
        </row>
        <row r="16">
          <cell r="A16">
            <v>12</v>
          </cell>
        </row>
        <row r="17">
          <cell r="A17">
            <v>13</v>
          </cell>
        </row>
        <row r="18">
          <cell r="A18">
            <v>14</v>
          </cell>
        </row>
        <row r="19">
          <cell r="A19">
            <v>15</v>
          </cell>
        </row>
        <row r="20">
          <cell r="A20">
            <v>16</v>
          </cell>
        </row>
        <row r="21">
          <cell r="A21">
            <v>17</v>
          </cell>
        </row>
        <row r="22">
          <cell r="A22">
            <v>18</v>
          </cell>
        </row>
        <row r="23">
          <cell r="A23">
            <v>19</v>
          </cell>
        </row>
        <row r="24">
          <cell r="A24">
            <v>20</v>
          </cell>
        </row>
        <row r="25">
          <cell r="A25">
            <v>21</v>
          </cell>
        </row>
        <row r="26">
          <cell r="A26">
            <v>22</v>
          </cell>
        </row>
        <row r="27">
          <cell r="A27">
            <v>23</v>
          </cell>
        </row>
        <row r="28">
          <cell r="A28">
            <v>24</v>
          </cell>
        </row>
        <row r="29">
          <cell r="A29">
            <v>25</v>
          </cell>
        </row>
        <row r="30">
          <cell r="A30">
            <v>26</v>
          </cell>
        </row>
        <row r="31">
          <cell r="A31">
            <v>27</v>
          </cell>
        </row>
        <row r="32">
          <cell r="A32">
            <v>28</v>
          </cell>
        </row>
        <row r="33">
          <cell r="A33">
            <v>29</v>
          </cell>
        </row>
        <row r="34">
          <cell r="A34">
            <v>30</v>
          </cell>
        </row>
        <row r="35">
          <cell r="A35">
            <v>31</v>
          </cell>
        </row>
        <row r="44">
          <cell r="A44">
            <v>40</v>
          </cell>
        </row>
        <row r="45">
          <cell r="A45">
            <v>41</v>
          </cell>
        </row>
        <row r="46">
          <cell r="A46">
            <v>42</v>
          </cell>
        </row>
        <row r="47">
          <cell r="A47">
            <v>43</v>
          </cell>
        </row>
        <row r="48">
          <cell r="A48">
            <v>44</v>
          </cell>
        </row>
        <row r="49">
          <cell r="A49">
            <v>45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vysledky"/>
      <sheetName val="vysledky_postaru"/>
    </sheetNames>
    <sheetDataSet>
      <sheetData sheetId="0">
        <row r="5">
          <cell r="B5">
            <v>46</v>
          </cell>
          <cell r="C5" t="str">
            <v>Aneta</v>
          </cell>
          <cell r="D5" t="str">
            <v>Grabmüller</v>
          </cell>
          <cell r="F5" t="str">
            <v>1993</v>
          </cell>
          <cell r="H5" t="str">
            <v>B&amp;H Triatlon Č. Budějovice</v>
          </cell>
          <cell r="I5" t="str">
            <v>8:24,26</v>
          </cell>
          <cell r="J5" t="str">
            <v>(1)</v>
          </cell>
          <cell r="L5" t="str">
            <v>32:49,72</v>
          </cell>
          <cell r="M5" t="str">
            <v>(3)</v>
          </cell>
          <cell r="O5" t="str">
            <v>18:33,34</v>
          </cell>
          <cell r="P5" t="str">
            <v>(5)</v>
          </cell>
          <cell r="Q5" t="str">
            <v>1:00:47,56</v>
          </cell>
        </row>
        <row r="6">
          <cell r="B6">
            <v>38</v>
          </cell>
          <cell r="C6" t="str">
            <v>Jiří</v>
          </cell>
          <cell r="D6" t="str">
            <v>Koptík</v>
          </cell>
          <cell r="F6" t="str">
            <v>1982</v>
          </cell>
          <cell r="H6" t="str">
            <v>TriSK České Budějovice</v>
          </cell>
          <cell r="I6" t="str">
            <v>9:57,55</v>
          </cell>
          <cell r="J6" t="str">
            <v>(8)</v>
          </cell>
          <cell r="L6" t="str">
            <v>32:37,10</v>
          </cell>
          <cell r="M6" t="str">
            <v>(2)</v>
          </cell>
          <cell r="O6" t="str">
            <v>17:40,15</v>
          </cell>
          <cell r="P6" t="str">
            <v>(1)</v>
          </cell>
          <cell r="Q6" t="str">
            <v>1:01:17,79</v>
          </cell>
        </row>
        <row r="7">
          <cell r="B7">
            <v>23</v>
          </cell>
          <cell r="C7" t="str">
            <v>Václav</v>
          </cell>
          <cell r="D7" t="str">
            <v>Zajíc</v>
          </cell>
          <cell r="F7" t="str">
            <v>1979</v>
          </cell>
          <cell r="H7" t="str">
            <v>TriSK ČB</v>
          </cell>
          <cell r="I7" t="str">
            <v>8:48,08</v>
          </cell>
          <cell r="J7" t="str">
            <v>(3)</v>
          </cell>
          <cell r="L7" t="str">
            <v>33:17,03</v>
          </cell>
          <cell r="M7" t="str">
            <v>(6)</v>
          </cell>
          <cell r="O7" t="str">
            <v>19:10,39</v>
          </cell>
          <cell r="P7" t="str">
            <v>(9)</v>
          </cell>
          <cell r="Q7" t="str">
            <v>1:02:17,86</v>
          </cell>
        </row>
        <row r="8">
          <cell r="B8">
            <v>5</v>
          </cell>
          <cell r="C8" t="str">
            <v>David</v>
          </cell>
          <cell r="D8" t="str">
            <v>Koranda</v>
          </cell>
          <cell r="F8" t="str">
            <v>1983</v>
          </cell>
          <cell r="H8" t="str">
            <v>TriSK ČB</v>
          </cell>
          <cell r="I8" t="str">
            <v>9:14,17</v>
          </cell>
          <cell r="J8" t="str">
            <v>(6)</v>
          </cell>
          <cell r="L8" t="str">
            <v>33:53,51</v>
          </cell>
          <cell r="M8" t="str">
            <v>(7)</v>
          </cell>
          <cell r="O8" t="str">
            <v>18:22,40</v>
          </cell>
          <cell r="P8" t="str">
            <v>(4)</v>
          </cell>
          <cell r="Q8" t="str">
            <v>1:02:35,49</v>
          </cell>
        </row>
        <row r="9">
          <cell r="B9">
            <v>19</v>
          </cell>
          <cell r="C9" t="str">
            <v>Karel</v>
          </cell>
          <cell r="D9" t="str">
            <v>Plánek</v>
          </cell>
          <cell r="F9" t="str">
            <v>1976</v>
          </cell>
          <cell r="H9" t="str">
            <v>ŠuTri Prachatice</v>
          </cell>
          <cell r="I9" t="str">
            <v>10:52,02</v>
          </cell>
          <cell r="J9" t="str">
            <v>(15)</v>
          </cell>
          <cell r="L9" t="str">
            <v>32:25,55</v>
          </cell>
          <cell r="M9" t="str">
            <v>(1)</v>
          </cell>
          <cell r="O9" t="str">
            <v>18:39,17</v>
          </cell>
          <cell r="P9" t="str">
            <v>(7)</v>
          </cell>
          <cell r="Q9" t="str">
            <v>1:03:01,25</v>
          </cell>
        </row>
        <row r="10">
          <cell r="B10">
            <v>9</v>
          </cell>
          <cell r="C10" t="str">
            <v>Jaromír</v>
          </cell>
          <cell r="D10" t="str">
            <v>Šíp</v>
          </cell>
          <cell r="F10" t="str">
            <v>1979</v>
          </cell>
          <cell r="H10" t="str">
            <v>TT Tálín</v>
          </cell>
          <cell r="I10" t="str">
            <v>10:29,89</v>
          </cell>
          <cell r="J10" t="str">
            <v>(14)</v>
          </cell>
          <cell r="L10" t="str">
            <v>32:55,40</v>
          </cell>
          <cell r="M10" t="str">
            <v>(5)</v>
          </cell>
          <cell r="O10" t="str">
            <v>19:45,74</v>
          </cell>
          <cell r="P10" t="str">
            <v>(10)</v>
          </cell>
          <cell r="Q10" t="str">
            <v>1:04:17,87</v>
          </cell>
        </row>
        <row r="11">
          <cell r="B11">
            <v>39</v>
          </cell>
          <cell r="C11" t="str">
            <v>Jiří</v>
          </cell>
          <cell r="D11" t="str">
            <v>Koptík</v>
          </cell>
          <cell r="F11" t="str">
            <v>2008</v>
          </cell>
          <cell r="H11" t="str">
            <v>TriSK České Budějovice</v>
          </cell>
          <cell r="I11" t="str">
            <v>9:02,15</v>
          </cell>
          <cell r="J11" t="str">
            <v>(5)</v>
          </cell>
          <cell r="L11" t="str">
            <v>34:10,48</v>
          </cell>
          <cell r="M11" t="str">
            <v>(8)</v>
          </cell>
          <cell r="O11" t="str">
            <v>20:24,52</v>
          </cell>
          <cell r="P11" t="str">
            <v>(15)</v>
          </cell>
          <cell r="Q11" t="str">
            <v>1:04:43,85</v>
          </cell>
        </row>
        <row r="12">
          <cell r="B12">
            <v>24</v>
          </cell>
          <cell r="C12" t="str">
            <v>Michal</v>
          </cell>
          <cell r="D12" t="str">
            <v>Černý</v>
          </cell>
          <cell r="F12" t="str">
            <v>1978</v>
          </cell>
          <cell r="H12" t="str">
            <v>Trisk ČB</v>
          </cell>
          <cell r="I12" t="str">
            <v>11:20,40</v>
          </cell>
          <cell r="J12" t="str">
            <v>(21)</v>
          </cell>
          <cell r="L12" t="str">
            <v>34:28,94</v>
          </cell>
          <cell r="M12" t="str">
            <v>(10)</v>
          </cell>
          <cell r="O12" t="str">
            <v>17:58,32</v>
          </cell>
          <cell r="P12" t="str">
            <v>(2)</v>
          </cell>
          <cell r="Q12" t="str">
            <v>1:04:52,94</v>
          </cell>
        </row>
        <row r="13">
          <cell r="B13">
            <v>25</v>
          </cell>
          <cell r="C13" t="str">
            <v>Ondřej</v>
          </cell>
          <cell r="D13" t="str">
            <v>Sedláček</v>
          </cell>
          <cell r="F13" t="str">
            <v>1982</v>
          </cell>
          <cell r="H13" t="str">
            <v>Trisk České Budějovice</v>
          </cell>
          <cell r="I13" t="str">
            <v>11:14,54</v>
          </cell>
          <cell r="J13" t="str">
            <v>(17)</v>
          </cell>
          <cell r="L13" t="str">
            <v>34:30,60</v>
          </cell>
          <cell r="M13" t="str">
            <v>(11)</v>
          </cell>
          <cell r="O13" t="str">
            <v>18:33,94</v>
          </cell>
          <cell r="P13" t="str">
            <v>(6)</v>
          </cell>
          <cell r="Q13" t="str">
            <v>1:05:36,75</v>
          </cell>
        </row>
        <row r="14">
          <cell r="B14">
            <v>28</v>
          </cell>
          <cell r="C14" t="str">
            <v>Vladimír</v>
          </cell>
          <cell r="D14" t="str">
            <v>Profant</v>
          </cell>
          <cell r="F14" t="str">
            <v>1970</v>
          </cell>
          <cell r="H14" t="str">
            <v>Dinos TT</v>
          </cell>
          <cell r="I14" t="str">
            <v>10:24,15</v>
          </cell>
          <cell r="J14" t="str">
            <v>(11)</v>
          </cell>
          <cell r="L14" t="str">
            <v>35:04,67</v>
          </cell>
          <cell r="M14" t="str">
            <v>(13)</v>
          </cell>
          <cell r="O14" t="str">
            <v>19:02,51</v>
          </cell>
          <cell r="P14" t="str">
            <v>(8)</v>
          </cell>
          <cell r="Q14" t="str">
            <v>1:05:43,74</v>
          </cell>
        </row>
        <row r="15">
          <cell r="B15">
            <v>47</v>
          </cell>
          <cell r="C15" t="str">
            <v>Natálie</v>
          </cell>
          <cell r="D15" t="str">
            <v>Brlicová</v>
          </cell>
          <cell r="F15" t="str">
            <v>1996</v>
          </cell>
          <cell r="H15" t="str">
            <v>BH TT České Budějovice</v>
          </cell>
          <cell r="I15" t="str">
            <v>10:27,91</v>
          </cell>
          <cell r="J15" t="str">
            <v>(13)</v>
          </cell>
          <cell r="L15" t="str">
            <v>36:06,74</v>
          </cell>
          <cell r="M15" t="str">
            <v>(15)</v>
          </cell>
          <cell r="O15" t="str">
            <v>18:08,21</v>
          </cell>
          <cell r="P15" t="str">
            <v>(3)</v>
          </cell>
          <cell r="Q15" t="str">
            <v>1:06:01,94</v>
          </cell>
        </row>
        <row r="16">
          <cell r="B16">
            <v>34</v>
          </cell>
          <cell r="C16" t="str">
            <v>Karel</v>
          </cell>
          <cell r="D16" t="str">
            <v>Juráň</v>
          </cell>
          <cell r="F16" t="str">
            <v>1974</v>
          </cell>
          <cell r="H16" t="str">
            <v>TT Tálín</v>
          </cell>
          <cell r="I16" t="str">
            <v>11:55,41</v>
          </cell>
          <cell r="J16" t="str">
            <v>(22)</v>
          </cell>
          <cell r="L16" t="str">
            <v>32:52,71</v>
          </cell>
          <cell r="M16" t="str">
            <v>(4)</v>
          </cell>
          <cell r="O16" t="str">
            <v>20:17,83</v>
          </cell>
          <cell r="P16" t="str">
            <v>(12)</v>
          </cell>
          <cell r="Q16" t="str">
            <v>1:07:08,60</v>
          </cell>
        </row>
        <row r="17">
          <cell r="B17">
            <v>48</v>
          </cell>
          <cell r="C17" t="str">
            <v>Martin</v>
          </cell>
          <cell r="D17" t="str">
            <v>Kukačka</v>
          </cell>
          <cell r="F17" t="str">
            <v>1980</v>
          </cell>
          <cell r="H17" t="str">
            <v>HS Šutri</v>
          </cell>
          <cell r="I17" t="str">
            <v>11:18,95</v>
          </cell>
          <cell r="J17" t="str">
            <v>(20)</v>
          </cell>
          <cell r="L17" t="str">
            <v>34:15,27</v>
          </cell>
          <cell r="M17" t="str">
            <v>(9)</v>
          </cell>
          <cell r="O17" t="str">
            <v>20:38,03</v>
          </cell>
          <cell r="P17" t="str">
            <v>(17)</v>
          </cell>
          <cell r="Q17" t="str">
            <v>1:07:30,16</v>
          </cell>
        </row>
        <row r="18">
          <cell r="B18">
            <v>20</v>
          </cell>
          <cell r="C18" t="str">
            <v>Tomáš</v>
          </cell>
          <cell r="D18" t="str">
            <v>Machník</v>
          </cell>
          <cell r="F18" t="str">
            <v>1998</v>
          </cell>
          <cell r="H18" t="str">
            <v>ŠuTri Prachatice</v>
          </cell>
          <cell r="I18" t="str">
            <v>8:49,80</v>
          </cell>
          <cell r="J18" t="str">
            <v>(4)</v>
          </cell>
          <cell r="L18" t="str">
            <v>37:03,08</v>
          </cell>
          <cell r="M18" t="str">
            <v>(18)</v>
          </cell>
          <cell r="O18" t="str">
            <v>20:45,44</v>
          </cell>
          <cell r="P18" t="str">
            <v>(18)</v>
          </cell>
          <cell r="Q18" t="str">
            <v>1:07:50,28</v>
          </cell>
        </row>
        <row r="19">
          <cell r="B19">
            <v>8</v>
          </cell>
          <cell r="C19" t="str">
            <v>Miroslav</v>
          </cell>
          <cell r="D19" t="str">
            <v>Mikoláš</v>
          </cell>
          <cell r="F19" t="str">
            <v>1995</v>
          </cell>
          <cell r="H19" t="str">
            <v>Trisk ČB</v>
          </cell>
          <cell r="I19" t="str">
            <v>9:25,28</v>
          </cell>
          <cell r="J19" t="str">
            <v>(7)</v>
          </cell>
          <cell r="L19" t="str">
            <v>35:57,00</v>
          </cell>
          <cell r="M19" t="str">
            <v>(14)</v>
          </cell>
          <cell r="O19" t="str">
            <v>22:10,54</v>
          </cell>
          <cell r="P19" t="str">
            <v>(25)</v>
          </cell>
          <cell r="Q19" t="str">
            <v>1:08:45,55</v>
          </cell>
        </row>
        <row r="20">
          <cell r="B20">
            <v>13</v>
          </cell>
          <cell r="C20" t="str">
            <v>Jan</v>
          </cell>
          <cell r="D20" t="str">
            <v>Jungbauer</v>
          </cell>
          <cell r="F20" t="str">
            <v>1984</v>
          </cell>
          <cell r="H20" t="str">
            <v>TC Líbovo Potěr</v>
          </cell>
          <cell r="I20" t="str">
            <v>13:19,32</v>
          </cell>
          <cell r="J20" t="str">
            <v>(33)</v>
          </cell>
          <cell r="L20" t="str">
            <v>34:58,27</v>
          </cell>
          <cell r="M20" t="str">
            <v>(12)</v>
          </cell>
          <cell r="O20" t="str">
            <v>20:35,58</v>
          </cell>
          <cell r="P20" t="str">
            <v>(16)</v>
          </cell>
          <cell r="Q20" t="str">
            <v>1:10:11,37</v>
          </cell>
        </row>
        <row r="21">
          <cell r="B21">
            <v>37</v>
          </cell>
          <cell r="C21" t="str">
            <v>Daniel</v>
          </cell>
          <cell r="D21" t="str">
            <v>Květoň</v>
          </cell>
          <cell r="F21" t="str">
            <v>1995</v>
          </cell>
          <cell r="H21" t="str">
            <v/>
          </cell>
          <cell r="I21" t="str">
            <v>10:26,35</v>
          </cell>
          <cell r="J21" t="str">
            <v>(12)</v>
          </cell>
          <cell r="L21" t="str">
            <v>37:26,04</v>
          </cell>
          <cell r="M21" t="str">
            <v>(20)</v>
          </cell>
          <cell r="O21" t="str">
            <v>21:41,85</v>
          </cell>
          <cell r="P21" t="str">
            <v>(22)</v>
          </cell>
          <cell r="Q21" t="str">
            <v>1:10:39,67</v>
          </cell>
          <cell r="T21">
            <v>3</v>
          </cell>
        </row>
        <row r="22">
          <cell r="B22">
            <v>4</v>
          </cell>
          <cell r="C22" t="str">
            <v>Jan</v>
          </cell>
          <cell r="D22" t="str">
            <v>Havel</v>
          </cell>
          <cell r="F22" t="str">
            <v>1986</v>
          </cell>
          <cell r="H22" t="str">
            <v>Triatlon N+N</v>
          </cell>
          <cell r="I22" t="str">
            <v>11:15,91</v>
          </cell>
          <cell r="J22" t="str">
            <v>(18)</v>
          </cell>
          <cell r="L22" t="str">
            <v>37:20,90</v>
          </cell>
          <cell r="M22" t="str">
            <v>(19)</v>
          </cell>
          <cell r="O22" t="str">
            <v>21:57,05</v>
          </cell>
          <cell r="P22" t="str">
            <v>(23)</v>
          </cell>
          <cell r="Q22" t="str">
            <v>1:11:43,46</v>
          </cell>
        </row>
        <row r="23">
          <cell r="B23">
            <v>18</v>
          </cell>
          <cell r="C23" t="str">
            <v>Pavel</v>
          </cell>
          <cell r="D23" t="str">
            <v>Skalka</v>
          </cell>
          <cell r="F23" t="str">
            <v>1970</v>
          </cell>
          <cell r="H23" t="str">
            <v>Lipí</v>
          </cell>
          <cell r="I23" t="str">
            <v>13:49,17</v>
          </cell>
          <cell r="J23" t="str">
            <v>(36)</v>
          </cell>
          <cell r="L23" t="str">
            <v>36:58,50</v>
          </cell>
          <cell r="M23" t="str">
            <v>(17)</v>
          </cell>
          <cell r="O23" t="str">
            <v>20:04,47</v>
          </cell>
          <cell r="P23" t="str">
            <v>(11)</v>
          </cell>
          <cell r="Q23" t="str">
            <v>1:12:13,02</v>
          </cell>
        </row>
        <row r="24">
          <cell r="B24">
            <v>22</v>
          </cell>
          <cell r="C24" t="str">
            <v>Simona</v>
          </cell>
          <cell r="D24" t="str">
            <v>Šimůnková</v>
          </cell>
          <cell r="F24" t="str">
            <v>1997</v>
          </cell>
          <cell r="H24" t="str">
            <v>TriSK ČB</v>
          </cell>
          <cell r="I24" t="str">
            <v>10:22,22</v>
          </cell>
          <cell r="J24" t="str">
            <v>(10)</v>
          </cell>
          <cell r="L24" t="str">
            <v>40:47,31</v>
          </cell>
          <cell r="M24" t="str">
            <v>(29)</v>
          </cell>
          <cell r="O24" t="str">
            <v>20:23,82</v>
          </cell>
          <cell r="P24" t="str">
            <v>(14)</v>
          </cell>
          <cell r="Q24" t="str">
            <v>1:12:30,50</v>
          </cell>
        </row>
        <row r="25">
          <cell r="B25">
            <v>29</v>
          </cell>
          <cell r="C25" t="str">
            <v>Petr</v>
          </cell>
          <cell r="D25" t="str">
            <v>Červený</v>
          </cell>
          <cell r="F25" t="str">
            <v>1973</v>
          </cell>
          <cell r="H25" t="str">
            <v>DINOS TT</v>
          </cell>
          <cell r="I25" t="str">
            <v>13:11,40</v>
          </cell>
          <cell r="J25" t="str">
            <v>(32)</v>
          </cell>
          <cell r="L25" t="str">
            <v>36:36,65</v>
          </cell>
          <cell r="M25" t="str">
            <v>(16)</v>
          </cell>
          <cell r="O25" t="str">
            <v>21:19,25</v>
          </cell>
          <cell r="P25" t="str">
            <v>(19)</v>
          </cell>
          <cell r="Q25" t="str">
            <v>1:12:38,39</v>
          </cell>
        </row>
        <row r="26">
          <cell r="B26">
            <v>12</v>
          </cell>
          <cell r="C26" t="str">
            <v>Jaroslava</v>
          </cell>
          <cell r="D26" t="str">
            <v>Hlínová</v>
          </cell>
          <cell r="F26" t="str">
            <v>1980</v>
          </cell>
          <cell r="H26" t="str">
            <v>TT Tálín</v>
          </cell>
          <cell r="I26" t="str">
            <v>8:25,81</v>
          </cell>
          <cell r="J26" t="str">
            <v>(2)</v>
          </cell>
          <cell r="L26" t="str">
            <v>38:25,69</v>
          </cell>
          <cell r="M26" t="str">
            <v>(24)</v>
          </cell>
          <cell r="O26" t="str">
            <v>25:16,01</v>
          </cell>
          <cell r="P26" t="str">
            <v>(36)</v>
          </cell>
          <cell r="Q26" t="str">
            <v>1:13:15,38</v>
          </cell>
        </row>
        <row r="27">
          <cell r="B27">
            <v>15</v>
          </cell>
          <cell r="C27" t="str">
            <v>Frantisek</v>
          </cell>
          <cell r="D27" t="str">
            <v>Tobek</v>
          </cell>
          <cell r="F27" t="str">
            <v>1985</v>
          </cell>
          <cell r="H27" t="str">
            <v>Road2kona</v>
          </cell>
          <cell r="I27" t="str">
            <v>12:58,73</v>
          </cell>
          <cell r="J27" t="str">
            <v>(31)</v>
          </cell>
          <cell r="L27" t="str">
            <v>38:09,04</v>
          </cell>
          <cell r="M27" t="str">
            <v>(21)</v>
          </cell>
          <cell r="O27" t="str">
            <v>21:35,66</v>
          </cell>
          <cell r="P27" t="str">
            <v>(20)</v>
          </cell>
          <cell r="Q27" t="str">
            <v>1:14:58,84</v>
          </cell>
          <cell r="T27">
            <v>2</v>
          </cell>
        </row>
        <row r="28">
          <cell r="B28">
            <v>44</v>
          </cell>
          <cell r="C28" t="str">
            <v>Václav</v>
          </cell>
          <cell r="D28" t="str">
            <v>Viktora</v>
          </cell>
          <cell r="F28" t="str">
            <v>1992</v>
          </cell>
          <cell r="H28" t="str">
            <v>MC Český Ráj</v>
          </cell>
          <cell r="I28" t="str">
            <v>12:05,75</v>
          </cell>
          <cell r="J28" t="str">
            <v>(24)</v>
          </cell>
          <cell r="L28" t="str">
            <v>38:29,01</v>
          </cell>
          <cell r="M28" t="str">
            <v>(25)</v>
          </cell>
          <cell r="O28" t="str">
            <v>21:40,58</v>
          </cell>
          <cell r="P28" t="str">
            <v>(21)</v>
          </cell>
          <cell r="Q28" t="str">
            <v>1:15:21,21</v>
          </cell>
          <cell r="T28">
            <v>3</v>
          </cell>
        </row>
        <row r="29">
          <cell r="B29">
            <v>36</v>
          </cell>
          <cell r="C29" t="str">
            <v>Roman</v>
          </cell>
          <cell r="D29" t="str">
            <v>Pech</v>
          </cell>
          <cell r="F29" t="str">
            <v>1962</v>
          </cell>
          <cell r="H29" t="str">
            <v>šutri Prachatice</v>
          </cell>
          <cell r="I29" t="str">
            <v>12:19,46</v>
          </cell>
          <cell r="J29" t="str">
            <v>(26)</v>
          </cell>
          <cell r="L29" t="str">
            <v>38:23,23</v>
          </cell>
          <cell r="M29" t="str">
            <v>(23)</v>
          </cell>
          <cell r="O29" t="str">
            <v>23:09,38</v>
          </cell>
          <cell r="P29" t="str">
            <v>(30)</v>
          </cell>
          <cell r="Q29" t="str">
            <v>1:15:27,61</v>
          </cell>
        </row>
        <row r="30">
          <cell r="B30">
            <v>10</v>
          </cell>
          <cell r="C30" t="str">
            <v>Michaela</v>
          </cell>
          <cell r="D30" t="str">
            <v>Mikešová</v>
          </cell>
          <cell r="F30" t="str">
            <v>2005</v>
          </cell>
          <cell r="H30" t="str">
            <v>SK Čtyři Dvory České Budějovice</v>
          </cell>
          <cell r="I30" t="str">
            <v>12:28,24</v>
          </cell>
          <cell r="J30" t="str">
            <v>(27)</v>
          </cell>
          <cell r="L30" t="str">
            <v>42:01,62</v>
          </cell>
          <cell r="M30" t="str">
            <v>(32)</v>
          </cell>
          <cell r="O30" t="str">
            <v>20:19,64</v>
          </cell>
          <cell r="P30" t="str">
            <v>(13)</v>
          </cell>
          <cell r="Q30" t="str">
            <v>1:16:18,81</v>
          </cell>
        </row>
        <row r="31">
          <cell r="B31">
            <v>49</v>
          </cell>
          <cell r="C31" t="str">
            <v>Jan</v>
          </cell>
          <cell r="D31" t="str">
            <v>Formánek</v>
          </cell>
          <cell r="F31" t="str">
            <v>1993</v>
          </cell>
          <cell r="H31" t="str">
            <v>Rytíři Hluboká</v>
          </cell>
          <cell r="I31" t="str">
            <v>12:42,09</v>
          </cell>
          <cell r="J31" t="str">
            <v>(29)</v>
          </cell>
          <cell r="L31" t="str">
            <v>38:19,24</v>
          </cell>
          <cell r="M31" t="str">
            <v>(22)</v>
          </cell>
          <cell r="O31" t="str">
            <v>23:04,15</v>
          </cell>
          <cell r="P31" t="str">
            <v>(29)</v>
          </cell>
          <cell r="Q31" t="str">
            <v>1:16:28,15</v>
          </cell>
        </row>
        <row r="32">
          <cell r="B32">
            <v>16</v>
          </cell>
          <cell r="C32" t="str">
            <v>Vladimir</v>
          </cell>
          <cell r="D32" t="str">
            <v>Bouček</v>
          </cell>
          <cell r="F32" t="str">
            <v>1975</v>
          </cell>
          <cell r="H32" t="str">
            <v>Horní Záhoří</v>
          </cell>
          <cell r="I32" t="str">
            <v>13:21,44</v>
          </cell>
          <cell r="J32" t="str">
            <v>(34)</v>
          </cell>
          <cell r="L32" t="str">
            <v>39:11,69</v>
          </cell>
          <cell r="M32" t="str">
            <v>(26)</v>
          </cell>
          <cell r="O32" t="str">
            <v>23:16,11</v>
          </cell>
          <cell r="P32" t="str">
            <v>(31)</v>
          </cell>
          <cell r="Q32" t="str">
            <v>1:17:26,52</v>
          </cell>
        </row>
        <row r="33">
          <cell r="B33">
            <v>35</v>
          </cell>
          <cell r="C33" t="str">
            <v>Dana</v>
          </cell>
          <cell r="D33" t="str">
            <v>Adámková</v>
          </cell>
          <cell r="F33" t="str">
            <v>1980</v>
          </cell>
          <cell r="H33" t="str">
            <v>TT Tálín</v>
          </cell>
          <cell r="I33" t="str">
            <v>12:48,86</v>
          </cell>
          <cell r="J33" t="str">
            <v>(30)</v>
          </cell>
          <cell r="L33" t="str">
            <v>39:12,36</v>
          </cell>
          <cell r="M33" t="str">
            <v>(27)</v>
          </cell>
          <cell r="O33" t="str">
            <v>23:25,07</v>
          </cell>
          <cell r="P33" t="str">
            <v>(33)</v>
          </cell>
          <cell r="Q33" t="str">
            <v>1:17:28,00</v>
          </cell>
        </row>
        <row r="34">
          <cell r="B34">
            <v>33</v>
          </cell>
          <cell r="C34" t="str">
            <v>Jana</v>
          </cell>
          <cell r="D34" t="str">
            <v>Vondrušková</v>
          </cell>
          <cell r="F34" t="str">
            <v>1989</v>
          </cell>
          <cell r="H34" t="str">
            <v>Triatlon Team Tálín</v>
          </cell>
          <cell r="I34" t="str">
            <v>11:07,80</v>
          </cell>
          <cell r="J34" t="str">
            <v>(16)</v>
          </cell>
          <cell r="L34" t="str">
            <v>42:59,98</v>
          </cell>
          <cell r="M34" t="str">
            <v>(35)</v>
          </cell>
          <cell r="O34" t="str">
            <v>22:15,35</v>
          </cell>
          <cell r="P34" t="str">
            <v>(26)</v>
          </cell>
          <cell r="Q34" t="str">
            <v>1:17:37,41</v>
          </cell>
        </row>
        <row r="35">
          <cell r="B35">
            <v>26</v>
          </cell>
          <cell r="C35" t="str">
            <v>Jakub</v>
          </cell>
          <cell r="D35" t="str">
            <v>Kostohryz</v>
          </cell>
          <cell r="F35" t="str">
            <v>1984</v>
          </cell>
          <cell r="H35" t="str">
            <v>Trisk ČB</v>
          </cell>
          <cell r="I35" t="str">
            <v>11:17,13</v>
          </cell>
          <cell r="J35" t="str">
            <v>(19)</v>
          </cell>
          <cell r="L35" t="str">
            <v>42:17,93</v>
          </cell>
          <cell r="M35" t="str">
            <v>(34)</v>
          </cell>
          <cell r="O35" t="str">
            <v>24:20,75</v>
          </cell>
          <cell r="P35" t="str">
            <v>(35)</v>
          </cell>
          <cell r="Q35" t="str">
            <v>1:19:45,75</v>
          </cell>
        </row>
        <row r="36">
          <cell r="B36">
            <v>32</v>
          </cell>
          <cell r="C36" t="str">
            <v>Jana</v>
          </cell>
          <cell r="D36" t="str">
            <v>Kolláriková</v>
          </cell>
          <cell r="F36" t="str">
            <v>1984</v>
          </cell>
          <cell r="H36" t="str">
            <v>TT Tálín</v>
          </cell>
          <cell r="I36" t="str">
            <v>12:02,36</v>
          </cell>
          <cell r="J36" t="str">
            <v>(23)</v>
          </cell>
          <cell r="L36" t="str">
            <v>41:55,10</v>
          </cell>
          <cell r="M36" t="str">
            <v>(31)</v>
          </cell>
          <cell r="O36" t="str">
            <v>24:01,14</v>
          </cell>
          <cell r="P36" t="str">
            <v>(34)</v>
          </cell>
          <cell r="Q36" t="str">
            <v>1:20:02,30</v>
          </cell>
        </row>
        <row r="37">
          <cell r="B37">
            <v>14</v>
          </cell>
          <cell r="C37" t="str">
            <v>David</v>
          </cell>
          <cell r="D37" t="str">
            <v>Hejna</v>
          </cell>
          <cell r="F37" t="str">
            <v>1976</v>
          </cell>
          <cell r="H37" t="str">
            <v>Netolice</v>
          </cell>
          <cell r="I37" t="str">
            <v>16:11,10</v>
          </cell>
          <cell r="J37" t="str">
            <v>(42)</v>
          </cell>
          <cell r="L37" t="str">
            <v>39:18,75</v>
          </cell>
          <cell r="M37" t="str">
            <v>(28)</v>
          </cell>
          <cell r="O37" t="str">
            <v>22:09,49</v>
          </cell>
          <cell r="P37" t="str">
            <v>(24)</v>
          </cell>
          <cell r="Q37" t="str">
            <v>1:20:40,77</v>
          </cell>
        </row>
        <row r="38">
          <cell r="B38">
            <v>31</v>
          </cell>
          <cell r="C38" t="str">
            <v>Martin</v>
          </cell>
          <cell r="D38" t="str">
            <v>Štryncl</v>
          </cell>
          <cell r="F38" t="str">
            <v>1989</v>
          </cell>
          <cell r="H38" t="str">
            <v>TRISK ČB</v>
          </cell>
          <cell r="I38" t="str">
            <v>10:13,70</v>
          </cell>
          <cell r="J38" t="str">
            <v>(9)</v>
          </cell>
          <cell r="L38" t="str">
            <v>47:00,32</v>
          </cell>
          <cell r="M38" t="str">
            <v>(42)</v>
          </cell>
          <cell r="O38" t="str">
            <v>22:17,97</v>
          </cell>
          <cell r="P38" t="str">
            <v>(27)</v>
          </cell>
          <cell r="Q38" t="str">
            <v>1:20:47,24</v>
          </cell>
        </row>
        <row r="39">
          <cell r="B39">
            <v>21</v>
          </cell>
          <cell r="C39" t="str">
            <v>Milan</v>
          </cell>
          <cell r="D39" t="str">
            <v>Mach</v>
          </cell>
          <cell r="F39" t="str">
            <v>1967</v>
          </cell>
          <cell r="H39" t="str">
            <v>ŠuTri Prachatice</v>
          </cell>
          <cell r="I39" t="str">
            <v>13:51,62</v>
          </cell>
          <cell r="J39" t="str">
            <v>(37)</v>
          </cell>
          <cell r="L39" t="str">
            <v>41:42,81</v>
          </cell>
          <cell r="M39" t="str">
            <v>(30)</v>
          </cell>
          <cell r="O39" t="str">
            <v>23:21,85</v>
          </cell>
          <cell r="P39" t="str">
            <v>(32)</v>
          </cell>
          <cell r="Q39" t="str">
            <v>1:20:55,18</v>
          </cell>
        </row>
        <row r="40">
          <cell r="B40">
            <v>43</v>
          </cell>
          <cell r="C40" t="str">
            <v>Jan</v>
          </cell>
          <cell r="D40" t="str">
            <v>Mikoláš</v>
          </cell>
          <cell r="F40" t="str">
            <v>1961</v>
          </cell>
          <cell r="H40" t="str">
            <v>TriSK ČB</v>
          </cell>
          <cell r="I40" t="str">
            <v>13:29,62</v>
          </cell>
          <cell r="J40" t="str">
            <v>(35)</v>
          </cell>
          <cell r="L40" t="str">
            <v>42:09,69</v>
          </cell>
          <cell r="M40" t="str">
            <v>(33)</v>
          </cell>
          <cell r="O40" t="str">
            <v>25:39,52</v>
          </cell>
          <cell r="P40" t="str">
            <v>(37)</v>
          </cell>
          <cell r="Q40" t="str">
            <v>1:22:59,60</v>
          </cell>
        </row>
        <row r="41">
          <cell r="B41">
            <v>11</v>
          </cell>
          <cell r="C41" t="str">
            <v>Lucík</v>
          </cell>
          <cell r="D41" t="str">
            <v>Sirová</v>
          </cell>
          <cell r="F41" t="str">
            <v>1975</v>
          </cell>
          <cell r="H41" t="str">
            <v>#girlsonfire,Hlincová Hora-Kodetka</v>
          </cell>
          <cell r="I41" t="str">
            <v>15:25,94</v>
          </cell>
          <cell r="J41" t="str">
            <v>(40)</v>
          </cell>
          <cell r="L41" t="str">
            <v>44:56,38</v>
          </cell>
          <cell r="M41" t="str">
            <v>(37)</v>
          </cell>
          <cell r="O41" t="str">
            <v>22:43,64</v>
          </cell>
          <cell r="P41" t="str">
            <v>(28)</v>
          </cell>
          <cell r="Q41" t="str">
            <v>1:25:33,18</v>
          </cell>
        </row>
        <row r="42">
          <cell r="B42">
            <v>2</v>
          </cell>
          <cell r="C42" t="str">
            <v>Vladimír</v>
          </cell>
          <cell r="D42" t="str">
            <v>Jahoda</v>
          </cell>
          <cell r="F42" t="str">
            <v>1963</v>
          </cell>
          <cell r="H42" t="str">
            <v>TT Tálín</v>
          </cell>
          <cell r="I42" t="str">
            <v>12:15,68</v>
          </cell>
          <cell r="J42" t="str">
            <v>(25)</v>
          </cell>
          <cell r="L42" t="str">
            <v>46:14,59</v>
          </cell>
          <cell r="M42" t="str">
            <v>(39)</v>
          </cell>
          <cell r="O42" t="str">
            <v>26:24,08</v>
          </cell>
          <cell r="P42" t="str">
            <v>(38)</v>
          </cell>
          <cell r="Q42" t="str">
            <v>1:27:07,04</v>
          </cell>
        </row>
        <row r="43">
          <cell r="B43">
            <v>1</v>
          </cell>
          <cell r="C43" t="str">
            <v>Ivana</v>
          </cell>
          <cell r="D43" t="str">
            <v>Trizmová</v>
          </cell>
          <cell r="F43" t="str">
            <v>1992</v>
          </cell>
          <cell r="H43" t="str">
            <v>České Budějovice</v>
          </cell>
          <cell r="I43" t="str">
            <v>12:29,42</v>
          </cell>
          <cell r="J43" t="str">
            <v>(28)</v>
          </cell>
          <cell r="L43" t="str">
            <v>45:58,63</v>
          </cell>
          <cell r="M43" t="str">
            <v>(38)</v>
          </cell>
          <cell r="O43" t="str">
            <v>27:12,06</v>
          </cell>
          <cell r="P43" t="str">
            <v>(39)</v>
          </cell>
          <cell r="Q43" t="str">
            <v>1:27:38,74</v>
          </cell>
        </row>
        <row r="44">
          <cell r="B44">
            <v>42</v>
          </cell>
          <cell r="C44" t="str">
            <v>Jiří</v>
          </cell>
          <cell r="D44" t="str">
            <v>Smetana</v>
          </cell>
          <cell r="F44" t="str">
            <v>1953</v>
          </cell>
          <cell r="H44" t="str">
            <v>Čiko Č.K.</v>
          </cell>
          <cell r="I44" t="str">
            <v>14:23,45</v>
          </cell>
          <cell r="J44" t="str">
            <v>(38)</v>
          </cell>
          <cell r="L44" t="str">
            <v>46:20,02</v>
          </cell>
          <cell r="M44" t="str">
            <v>(40)</v>
          </cell>
          <cell r="O44" t="str">
            <v>27:40,00</v>
          </cell>
          <cell r="P44" t="str">
            <v>(40)</v>
          </cell>
          <cell r="Q44" t="str">
            <v>1:30:24,84</v>
          </cell>
        </row>
        <row r="45">
          <cell r="B45">
            <v>41</v>
          </cell>
          <cell r="C45" t="str">
            <v>Božena</v>
          </cell>
          <cell r="D45" t="str">
            <v>Hronová</v>
          </cell>
          <cell r="F45" t="str">
            <v>1954</v>
          </cell>
          <cell r="H45" t="str">
            <v>ŠuTri Prachatice</v>
          </cell>
          <cell r="I45" t="str">
            <v>15:40,34</v>
          </cell>
          <cell r="J45" t="str">
            <v>(41)</v>
          </cell>
          <cell r="L45" t="str">
            <v>44:44,88</v>
          </cell>
          <cell r="M45" t="str">
            <v>(36)</v>
          </cell>
          <cell r="O45" t="str">
            <v>27:47,39</v>
          </cell>
          <cell r="P45" t="str">
            <v>(41)</v>
          </cell>
          <cell r="Q45" t="str">
            <v>1:31:18,85</v>
          </cell>
        </row>
        <row r="46">
          <cell r="B46">
            <v>40</v>
          </cell>
          <cell r="C46" t="str">
            <v>Rudolf</v>
          </cell>
          <cell r="D46" t="str">
            <v>Trecha</v>
          </cell>
          <cell r="F46" t="str">
            <v>1950</v>
          </cell>
          <cell r="H46" t="str">
            <v>TT Tálín</v>
          </cell>
          <cell r="I46" t="str">
            <v>15:22,32</v>
          </cell>
          <cell r="J46" t="str">
            <v>(39)</v>
          </cell>
          <cell r="L46" t="str">
            <v>46:52,23</v>
          </cell>
          <cell r="M46" t="str">
            <v>(41)</v>
          </cell>
          <cell r="O46" t="str">
            <v>29:41,67</v>
          </cell>
          <cell r="P46" t="str">
            <v>(42)</v>
          </cell>
          <cell r="Q46" t="str">
            <v>1:33:33,94</v>
          </cell>
        </row>
        <row r="47">
          <cell r="B47">
            <v>27</v>
          </cell>
          <cell r="C47" t="str">
            <v>Anton</v>
          </cell>
          <cell r="D47" t="str">
            <v>Fischer</v>
          </cell>
          <cell r="F47" t="str">
            <v>1974</v>
          </cell>
          <cell r="H47" t="str">
            <v>České Budějovice</v>
          </cell>
          <cell r="I47" t="str">
            <v>17:11,59</v>
          </cell>
          <cell r="J47" t="str">
            <v>(43)</v>
          </cell>
          <cell r="L47" t="str">
            <v>56:06,40</v>
          </cell>
          <cell r="M47" t="str">
            <v>(45)</v>
          </cell>
          <cell r="O47" t="str">
            <v>31:24,28</v>
          </cell>
          <cell r="P47" t="str">
            <v>(43)</v>
          </cell>
          <cell r="Q47" t="str">
            <v>1:50:15,82</v>
          </cell>
        </row>
        <row r="48">
          <cell r="B48">
            <v>3</v>
          </cell>
          <cell r="C48" t="str">
            <v>Stanislav</v>
          </cell>
          <cell r="D48" t="str">
            <v>Tóth Dvořák</v>
          </cell>
          <cell r="F48" t="str">
            <v>1986</v>
          </cell>
          <cell r="H48" t="str">
            <v>Lhenice</v>
          </cell>
          <cell r="I48" t="str">
            <v>21:28,18</v>
          </cell>
          <cell r="J48" t="str">
            <v>(45)</v>
          </cell>
          <cell r="L48" t="str">
            <v>52:24,54</v>
          </cell>
          <cell r="M48" t="str">
            <v>(43)</v>
          </cell>
          <cell r="O48" t="str">
            <v>32:09,35</v>
          </cell>
          <cell r="P48" t="str">
            <v>(44)</v>
          </cell>
          <cell r="Q48" t="str">
            <v>1:51:01,28</v>
          </cell>
        </row>
        <row r="49">
          <cell r="B49">
            <v>45</v>
          </cell>
          <cell r="C49" t="str">
            <v>Helena</v>
          </cell>
          <cell r="D49" t="str">
            <v>Šebestová</v>
          </cell>
          <cell r="F49" t="str">
            <v>1960</v>
          </cell>
          <cell r="H49" t="str">
            <v>TC Líbovo Potěr</v>
          </cell>
          <cell r="I49" t="str">
            <v>17:32,96</v>
          </cell>
          <cell r="J49" t="str">
            <v>(44)</v>
          </cell>
          <cell r="L49" t="str">
            <v>55:57,19</v>
          </cell>
          <cell r="M49" t="str">
            <v>(44)</v>
          </cell>
          <cell r="O49" t="str">
            <v>33:18,83</v>
          </cell>
          <cell r="P49" t="str">
            <v>(45)</v>
          </cell>
          <cell r="Q49" t="str">
            <v>1:52:14,50</v>
          </cell>
        </row>
        <row r="50">
          <cell r="B50">
            <v>6</v>
          </cell>
          <cell r="C50" t="str">
            <v>Ivo</v>
          </cell>
          <cell r="D50" t="str">
            <v>Grabmüller</v>
          </cell>
          <cell r="F50" t="str">
            <v>1962</v>
          </cell>
          <cell r="H50" t="str">
            <v>B&amp;H Triatlon Č. Budějovice</v>
          </cell>
          <cell r="O50" t="str">
            <v/>
          </cell>
        </row>
        <row r="51">
          <cell r="B51">
            <v>7</v>
          </cell>
          <cell r="C51" t="str">
            <v>Jana</v>
          </cell>
          <cell r="D51" t="str">
            <v>Tučková</v>
          </cell>
          <cell r="F51" t="str">
            <v>1982</v>
          </cell>
          <cell r="H51" t="str">
            <v>TriSK ČB</v>
          </cell>
          <cell r="O51" t="str">
            <v/>
          </cell>
        </row>
        <row r="52">
          <cell r="B52">
            <v>17</v>
          </cell>
          <cell r="C52" t="str">
            <v>Petr</v>
          </cell>
          <cell r="D52" t="str">
            <v>Matouš</v>
          </cell>
          <cell r="F52" t="str">
            <v>1949</v>
          </cell>
          <cell r="H52" t="str">
            <v>TT Tálín</v>
          </cell>
          <cell r="O52" t="str">
            <v/>
          </cell>
        </row>
        <row r="53">
          <cell r="B53">
            <v>30</v>
          </cell>
          <cell r="C53" t="str">
            <v>Bronislav</v>
          </cell>
          <cell r="D53" t="str">
            <v>Křikava</v>
          </cell>
          <cell r="F53" t="str">
            <v>1972</v>
          </cell>
          <cell r="H53" t="str">
            <v>Srubec</v>
          </cell>
          <cell r="O53" t="str">
            <v/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vysledky"/>
      <sheetName val="vysledky_postaru"/>
    </sheetNames>
    <sheetDataSet>
      <sheetData sheetId="0">
        <row r="5">
          <cell r="B5">
            <v>46</v>
          </cell>
          <cell r="G5" t="str">
            <v>Z3; ženy 30-39 (1985-1994)</v>
          </cell>
        </row>
        <row r="6">
          <cell r="G6" t="str">
            <v>M4; muži 40-49 (1975-1984)</v>
          </cell>
        </row>
        <row r="7">
          <cell r="G7" t="str">
            <v>M4; muži 40-49 (1975-1984)</v>
          </cell>
        </row>
        <row r="8">
          <cell r="G8" t="str">
            <v>M4; muži 40-49 (1975-1984)</v>
          </cell>
        </row>
        <row r="9">
          <cell r="G9" t="str">
            <v>M4; muži 40-49 (1975-1984)</v>
          </cell>
        </row>
        <row r="10">
          <cell r="G10" t="str">
            <v>M4; muži 40-49 (1975-1984)</v>
          </cell>
        </row>
        <row r="11">
          <cell r="G11" t="str">
            <v>M1; muži 16-19 (2005-2008)</v>
          </cell>
        </row>
        <row r="12">
          <cell r="G12" t="str">
            <v>M4; muži 40-49 (1975-1984)</v>
          </cell>
        </row>
        <row r="13">
          <cell r="G13" t="str">
            <v>M4; muži 40-49 (1975-1984)</v>
          </cell>
        </row>
        <row r="14">
          <cell r="G14" t="str">
            <v>M5; muži 50-59 (1965-1974)</v>
          </cell>
        </row>
        <row r="15">
          <cell r="G15" t="str">
            <v>Z2; ženy 20-29 (1995-2004)</v>
          </cell>
        </row>
        <row r="16">
          <cell r="G16" t="str">
            <v>M5; muži 50-59 (1965-1974)</v>
          </cell>
        </row>
        <row r="17">
          <cell r="G17" t="str">
            <v>M4; muži 40-49 (1975-1984)</v>
          </cell>
        </row>
        <row r="18">
          <cell r="G18" t="str">
            <v>M2; muži 20-29 (1995-2004)</v>
          </cell>
        </row>
        <row r="19">
          <cell r="G19" t="str">
            <v>M2; muži 20-29 (1995-2004)</v>
          </cell>
        </row>
        <row r="20">
          <cell r="G20" t="str">
            <v>M4; muži 40-49 (1975-1984)</v>
          </cell>
        </row>
        <row r="21">
          <cell r="G21" t="str">
            <v>M2; muži 20-29 (1995-2004)</v>
          </cell>
        </row>
        <row r="22">
          <cell r="G22" t="str">
            <v>M3; muži 30-39 (1985-1994)</v>
          </cell>
        </row>
        <row r="23">
          <cell r="G23" t="str">
            <v>M5; muži 50-59 (1965-1974)</v>
          </cell>
        </row>
        <row r="24">
          <cell r="G24" t="str">
            <v>Z2; ženy 20-29 (1995-2004)</v>
          </cell>
        </row>
        <row r="25">
          <cell r="G25" t="str">
            <v>M5; muži 50-59 (1965-1974)</v>
          </cell>
        </row>
        <row r="26">
          <cell r="G26" t="str">
            <v>Z4; ženy 40-49 (1975-1984)</v>
          </cell>
        </row>
        <row r="27">
          <cell r="G27" t="str">
            <v>M3; muži 30-39 (1985-1994)</v>
          </cell>
        </row>
        <row r="28">
          <cell r="G28" t="str">
            <v>M3; muži 30-39 (1985-1994)</v>
          </cell>
        </row>
        <row r="29">
          <cell r="G29" t="str">
            <v>M6; muži 60-69 (1955-1964)</v>
          </cell>
        </row>
        <row r="30">
          <cell r="G30" t="str">
            <v>Z1; ženy 16-19 (2005-2008)</v>
          </cell>
        </row>
        <row r="31">
          <cell r="G31" t="str">
            <v>M3; muži 30-39 (1985-1994)</v>
          </cell>
        </row>
        <row r="32">
          <cell r="G32" t="str">
            <v>M4; muži 40-49 (1975-1984)</v>
          </cell>
        </row>
        <row r="33">
          <cell r="G33" t="str">
            <v>Z4; ženy 40-49 (1975-1984)</v>
          </cell>
        </row>
        <row r="34">
          <cell r="G34" t="str">
            <v>Z3; ženy 30-39 (1985-1994)</v>
          </cell>
        </row>
        <row r="35">
          <cell r="G35" t="str">
            <v>M4; muži 40-49 (1975-1984)</v>
          </cell>
        </row>
        <row r="36">
          <cell r="G36" t="str">
            <v>Z4; ženy 40-49 (1975-1984)</v>
          </cell>
        </row>
        <row r="37">
          <cell r="G37" t="str">
            <v>M4; muži 40-49 (1975-1984)</v>
          </cell>
        </row>
        <row r="38">
          <cell r="G38" t="str">
            <v>M3; muži 30-39 (1985-1994)</v>
          </cell>
        </row>
        <row r="39">
          <cell r="G39" t="str">
            <v>M5; muži 50-59 (1965-1974)</v>
          </cell>
        </row>
        <row r="40">
          <cell r="G40" t="str">
            <v>M6; muži 60-69 (1955-1964)</v>
          </cell>
        </row>
        <row r="41">
          <cell r="G41" t="str">
            <v>Z4; ženy 40-49 (1975-1984)</v>
          </cell>
        </row>
        <row r="42">
          <cell r="G42" t="str">
            <v>M6; muži 60-69 (1955-1964)</v>
          </cell>
        </row>
        <row r="43">
          <cell r="G43" t="str">
            <v>Z3; ženy 30-39 (1985-1994)</v>
          </cell>
        </row>
        <row r="44">
          <cell r="G44" t="str">
            <v>M7; muži 70+ (1953 a starší)</v>
          </cell>
        </row>
        <row r="45">
          <cell r="G45" t="str">
            <v>Z5; ženy 50+ (1974 a starší)</v>
          </cell>
        </row>
        <row r="46">
          <cell r="G46" t="str">
            <v>M7; muži 70+ (1953 a starší)</v>
          </cell>
        </row>
        <row r="47">
          <cell r="G47" t="str">
            <v>M5; muži 50-59 (1965-1974)</v>
          </cell>
        </row>
        <row r="48">
          <cell r="G48" t="str">
            <v>M3; muži 30-39 (1985-1994)</v>
          </cell>
        </row>
        <row r="49">
          <cell r="G49" t="str">
            <v>Z5; ženy 50+ (1974 a starší)</v>
          </cell>
        </row>
        <row r="50">
          <cell r="G50" t="str">
            <v>M6; muži 60-69 (1955-1964)</v>
          </cell>
        </row>
        <row r="51">
          <cell r="G51" t="str">
            <v>Z4; ženy 40-49 (1975-1984)</v>
          </cell>
        </row>
        <row r="52">
          <cell r="G52" t="str">
            <v>M7; muži 70+ (1953 a starší)</v>
          </cell>
        </row>
        <row r="53">
          <cell r="G53" t="str">
            <v>M5; muži 50-59 (1965-1974)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Výsledky"/>
      <sheetName val="Startovka"/>
      <sheetName val="Bedna děti"/>
    </sheetNames>
    <sheetDataSet>
      <sheetData sheetId="0">
        <row r="5">
          <cell r="B5" t="str">
            <v>1.</v>
          </cell>
          <cell r="C5" t="str">
            <v>M3</v>
          </cell>
          <cell r="D5">
            <v>32</v>
          </cell>
          <cell r="E5" t="str">
            <v>Linduška František</v>
          </cell>
          <cell r="F5">
            <v>1994</v>
          </cell>
          <cell r="G5" t="str">
            <v>TCV Jindřichův Hradec</v>
          </cell>
        </row>
        <row r="6">
          <cell r="B6" t="str">
            <v>1.</v>
          </cell>
          <cell r="C6" t="str">
            <v>M1</v>
          </cell>
          <cell r="D6">
            <v>10</v>
          </cell>
          <cell r="E6" t="str">
            <v>Koptík Jiří</v>
          </cell>
          <cell r="F6">
            <v>2008</v>
          </cell>
          <cell r="G6" t="str">
            <v>TriSK České Budějovice</v>
          </cell>
        </row>
        <row r="7">
          <cell r="B7" t="str">
            <v>2.</v>
          </cell>
          <cell r="C7" t="str">
            <v>M1</v>
          </cell>
          <cell r="D7">
            <v>41</v>
          </cell>
          <cell r="E7" t="str">
            <v>Kozojed Ondřej</v>
          </cell>
          <cell r="F7">
            <v>2007</v>
          </cell>
          <cell r="G7" t="str">
            <v>Triathlon Team Tábor</v>
          </cell>
        </row>
        <row r="8">
          <cell r="B8" t="str">
            <v>1.</v>
          </cell>
          <cell r="C8" t="str">
            <v>M4</v>
          </cell>
          <cell r="D8">
            <v>9</v>
          </cell>
          <cell r="E8" t="str">
            <v>Koptík Jiří</v>
          </cell>
          <cell r="F8">
            <v>1982</v>
          </cell>
          <cell r="G8" t="str">
            <v>TriSK České Budějovice</v>
          </cell>
        </row>
        <row r="9">
          <cell r="B9" t="str">
            <v>2.</v>
          </cell>
          <cell r="C9" t="str">
            <v>M4</v>
          </cell>
          <cell r="D9">
            <v>22</v>
          </cell>
          <cell r="E9" t="str">
            <v>Zajíc Václav</v>
          </cell>
          <cell r="F9">
            <v>1979</v>
          </cell>
          <cell r="G9" t="str">
            <v>TriSK České Budějovice</v>
          </cell>
        </row>
        <row r="10">
          <cell r="B10" t="str">
            <v>3.</v>
          </cell>
          <cell r="C10" t="str">
            <v>M4</v>
          </cell>
          <cell r="D10">
            <v>11</v>
          </cell>
          <cell r="E10" t="str">
            <v>Koranda David</v>
          </cell>
          <cell r="F10">
            <v>1983</v>
          </cell>
          <cell r="G10" t="str">
            <v>TriSK České Budějovice</v>
          </cell>
        </row>
        <row r="11">
          <cell r="B11" t="str">
            <v>2.</v>
          </cell>
          <cell r="C11" t="str">
            <v>M3</v>
          </cell>
          <cell r="D11">
            <v>18</v>
          </cell>
          <cell r="E11" t="str">
            <v>Stejskal Marek</v>
          </cell>
          <cell r="F11">
            <v>1993</v>
          </cell>
          <cell r="G11" t="str">
            <v>Dinos TT</v>
          </cell>
        </row>
        <row r="12">
          <cell r="B12" t="str">
            <v>3.</v>
          </cell>
          <cell r="C12" t="str">
            <v>M1</v>
          </cell>
          <cell r="D12">
            <v>39</v>
          </cell>
          <cell r="E12" t="str">
            <v>Šoula Václav</v>
          </cell>
          <cell r="F12">
            <v>2009</v>
          </cell>
          <cell r="G12" t="str">
            <v>Triatlon Team Tábor</v>
          </cell>
        </row>
        <row r="13">
          <cell r="B13" t="str">
            <v>4.</v>
          </cell>
          <cell r="C13" t="str">
            <v>M4</v>
          </cell>
          <cell r="D13">
            <v>20</v>
          </cell>
          <cell r="E13" t="str">
            <v>Šíp Jaromír</v>
          </cell>
          <cell r="F13">
            <v>1979</v>
          </cell>
          <cell r="G13" t="str">
            <v>TT Tálín</v>
          </cell>
        </row>
        <row r="14">
          <cell r="B14" t="str">
            <v>1.</v>
          </cell>
          <cell r="C14" t="str">
            <v>M5</v>
          </cell>
          <cell r="D14">
            <v>16</v>
          </cell>
          <cell r="E14" t="str">
            <v>Profant Vladimír</v>
          </cell>
          <cell r="F14">
            <v>1970</v>
          </cell>
          <cell r="G14" t="str">
            <v>Dinos TT</v>
          </cell>
        </row>
        <row r="15">
          <cell r="B15" t="str">
            <v>1.</v>
          </cell>
          <cell r="C15" t="str">
            <v>M2</v>
          </cell>
          <cell r="D15">
            <v>12</v>
          </cell>
          <cell r="E15" t="str">
            <v>Machník Tomáš</v>
          </cell>
          <cell r="F15">
            <v>1998</v>
          </cell>
          <cell r="G15" t="str">
            <v>ŠuTri Prachatice</v>
          </cell>
        </row>
        <row r="16">
          <cell r="B16" t="str">
            <v>4.</v>
          </cell>
          <cell r="C16" t="str">
            <v>M1</v>
          </cell>
          <cell r="D16">
            <v>48</v>
          </cell>
          <cell r="E16" t="str">
            <v>Kříž David</v>
          </cell>
          <cell r="F16">
            <v>2010</v>
          </cell>
          <cell r="G16" t="str">
            <v>Triathlon Team Tábor</v>
          </cell>
        </row>
        <row r="17">
          <cell r="B17" t="str">
            <v>5.</v>
          </cell>
          <cell r="C17" t="str">
            <v>M4</v>
          </cell>
          <cell r="D17">
            <v>33</v>
          </cell>
          <cell r="E17" t="str">
            <v>Jakubec Martin</v>
          </cell>
          <cell r="F17">
            <v>1975</v>
          </cell>
          <cell r="G17" t="str">
            <v>Kombič Team</v>
          </cell>
        </row>
        <row r="18">
          <cell r="B18" t="str">
            <v>5.</v>
          </cell>
          <cell r="C18" t="str">
            <v>M1</v>
          </cell>
          <cell r="D18">
            <v>44</v>
          </cell>
          <cell r="E18" t="str">
            <v>Hotový Karel</v>
          </cell>
          <cell r="F18">
            <v>2008</v>
          </cell>
          <cell r="G18" t="str">
            <v>Triathlon team Tábor</v>
          </cell>
        </row>
        <row r="19">
          <cell r="B19" t="str">
            <v>2.</v>
          </cell>
          <cell r="C19" t="str">
            <v>M2</v>
          </cell>
          <cell r="D19">
            <v>13</v>
          </cell>
          <cell r="E19" t="str">
            <v>Mikoláš Miroslav</v>
          </cell>
          <cell r="F19">
            <v>1995</v>
          </cell>
          <cell r="G19" t="str">
            <v>TriSK České Budějovice</v>
          </cell>
        </row>
        <row r="20">
          <cell r="B20" t="str">
            <v>6.</v>
          </cell>
          <cell r="C20" t="str">
            <v>M4</v>
          </cell>
          <cell r="D20">
            <v>50</v>
          </cell>
          <cell r="E20" t="str">
            <v>Plánek Karel</v>
          </cell>
          <cell r="F20">
            <v>1976</v>
          </cell>
          <cell r="G20" t="str">
            <v>ŠuTri Prachatice</v>
          </cell>
        </row>
        <row r="21">
          <cell r="B21" t="str">
            <v>1.</v>
          </cell>
          <cell r="C21" t="str">
            <v>Z4</v>
          </cell>
          <cell r="D21">
            <v>4</v>
          </cell>
          <cell r="E21" t="str">
            <v>Hlínová Jaroslava</v>
          </cell>
          <cell r="F21">
            <v>1980</v>
          </cell>
          <cell r="G21" t="str">
            <v>TT Tálín</v>
          </cell>
        </row>
        <row r="22">
          <cell r="B22" t="str">
            <v>7.</v>
          </cell>
          <cell r="C22" t="str">
            <v>M4</v>
          </cell>
          <cell r="D22">
            <v>30</v>
          </cell>
          <cell r="E22" t="str">
            <v>Krajánek Tomáš</v>
          </cell>
          <cell r="F22">
            <v>1979</v>
          </cell>
          <cell r="G22" t="str">
            <v>ŠuTri Prachatice</v>
          </cell>
        </row>
        <row r="23">
          <cell r="B23" t="str">
            <v>2.</v>
          </cell>
          <cell r="C23" t="str">
            <v>M5</v>
          </cell>
          <cell r="D23">
            <v>36</v>
          </cell>
          <cell r="E23" t="str">
            <v>Lácha Pavel</v>
          </cell>
          <cell r="F23">
            <v>1969</v>
          </cell>
          <cell r="G23" t="str">
            <v>RESOLUTION TEAM</v>
          </cell>
        </row>
        <row r="24">
          <cell r="B24" t="str">
            <v>6.</v>
          </cell>
          <cell r="C24" t="str">
            <v>M1</v>
          </cell>
          <cell r="D24">
            <v>5</v>
          </cell>
          <cell r="E24" t="str">
            <v>Hubáček Ondřej</v>
          </cell>
          <cell r="F24">
            <v>2009</v>
          </cell>
          <cell r="G24" t="str">
            <v>Triatlon Team Tábor</v>
          </cell>
        </row>
        <row r="25">
          <cell r="B25" t="str">
            <v>1.</v>
          </cell>
          <cell r="C25" t="str">
            <v>M6</v>
          </cell>
          <cell r="D25">
            <v>2</v>
          </cell>
          <cell r="E25" t="str">
            <v>Grabmüller Ivo</v>
          </cell>
          <cell r="F25">
            <v>1962</v>
          </cell>
          <cell r="G25" t="str">
            <v>B&amp;H Triatlon ČB</v>
          </cell>
        </row>
        <row r="26">
          <cell r="B26" t="str">
            <v>1.</v>
          </cell>
          <cell r="C26" t="str">
            <v>Z1</v>
          </cell>
          <cell r="D26">
            <v>14</v>
          </cell>
          <cell r="E26" t="str">
            <v>Nováková Nela</v>
          </cell>
          <cell r="F26">
            <v>2010</v>
          </cell>
          <cell r="G26" t="str">
            <v>Triatlon Team Tábor</v>
          </cell>
        </row>
        <row r="27">
          <cell r="B27" t="str">
            <v>2.</v>
          </cell>
          <cell r="C27" t="str">
            <v>Z4</v>
          </cell>
          <cell r="D27">
            <v>21</v>
          </cell>
          <cell r="E27" t="str">
            <v>Tučková Jana</v>
          </cell>
          <cell r="F27">
            <v>1982</v>
          </cell>
          <cell r="G27" t="str">
            <v>TriSK České Budějovice</v>
          </cell>
        </row>
        <row r="28">
          <cell r="B28" t="str">
            <v>3.</v>
          </cell>
          <cell r="C28" t="str">
            <v>M5</v>
          </cell>
          <cell r="D28">
            <v>1</v>
          </cell>
          <cell r="E28" t="str">
            <v>Červený Petr</v>
          </cell>
          <cell r="F28">
            <v>1973</v>
          </cell>
          <cell r="G28" t="str">
            <v>Dinos TT</v>
          </cell>
        </row>
        <row r="29">
          <cell r="B29" t="str">
            <v>2.</v>
          </cell>
          <cell r="C29" t="str">
            <v>Z1</v>
          </cell>
          <cell r="D29">
            <v>45</v>
          </cell>
          <cell r="E29" t="str">
            <v>Koptíková Kristýna</v>
          </cell>
          <cell r="F29">
            <v>2009</v>
          </cell>
          <cell r="G29" t="str">
            <v>TriSK České Budějovice</v>
          </cell>
        </row>
        <row r="30">
          <cell r="B30" t="str">
            <v>1.</v>
          </cell>
          <cell r="C30" t="str">
            <v>Z5</v>
          </cell>
          <cell r="D30">
            <v>3</v>
          </cell>
          <cell r="E30" t="str">
            <v>Grabmüllerová Šárka</v>
          </cell>
          <cell r="F30">
            <v>1969</v>
          </cell>
          <cell r="G30" t="str">
            <v>B&amp;H Triatlon ČB</v>
          </cell>
        </row>
        <row r="31">
          <cell r="B31" t="str">
            <v>8.</v>
          </cell>
          <cell r="C31" t="str">
            <v>M4</v>
          </cell>
          <cell r="D31">
            <v>43</v>
          </cell>
          <cell r="E31" t="str">
            <v>Hotový Karel</v>
          </cell>
          <cell r="F31">
            <v>1978</v>
          </cell>
          <cell r="G31" t="str">
            <v>Triathlon team Tábor</v>
          </cell>
        </row>
        <row r="32">
          <cell r="B32" t="str">
            <v>4.</v>
          </cell>
          <cell r="C32" t="str">
            <v>M5</v>
          </cell>
          <cell r="D32">
            <v>17</v>
          </cell>
          <cell r="E32" t="str">
            <v>Skalka Pavel</v>
          </cell>
          <cell r="F32">
            <v>1970</v>
          </cell>
          <cell r="G32" t="str">
            <v>Lipí</v>
          </cell>
        </row>
        <row r="33">
          <cell r="B33" t="str">
            <v>3.</v>
          </cell>
          <cell r="C33" t="str">
            <v>Z1</v>
          </cell>
          <cell r="D33">
            <v>38</v>
          </cell>
          <cell r="E33" t="str">
            <v>Šoulová Alžběta</v>
          </cell>
          <cell r="F33">
            <v>2012</v>
          </cell>
          <cell r="G33" t="str">
            <v>Trialtlon Team Tábor</v>
          </cell>
        </row>
        <row r="34">
          <cell r="B34" t="str">
            <v>5.</v>
          </cell>
          <cell r="C34" t="str">
            <v>M5</v>
          </cell>
          <cell r="D34">
            <v>34</v>
          </cell>
          <cell r="E34" t="str">
            <v>Tuček Jiří</v>
          </cell>
          <cell r="F34">
            <v>1974</v>
          </cell>
          <cell r="G34" t="str">
            <v>TriSK České Budějovice</v>
          </cell>
        </row>
        <row r="35">
          <cell r="B35" t="str">
            <v>6.</v>
          </cell>
          <cell r="C35" t="str">
            <v>M5</v>
          </cell>
          <cell r="D35">
            <v>24</v>
          </cell>
          <cell r="E35" t="str">
            <v>Zikmund Milan</v>
          </cell>
          <cell r="F35">
            <v>1966</v>
          </cell>
          <cell r="G35" t="str">
            <v>B&amp;H Triatlon ČB</v>
          </cell>
        </row>
        <row r="36">
          <cell r="B36" t="str">
            <v>4.</v>
          </cell>
          <cell r="C36" t="str">
            <v>Z1</v>
          </cell>
          <cell r="D36">
            <v>19</v>
          </cell>
          <cell r="E36" t="str">
            <v>Šimáková Adéla</v>
          </cell>
          <cell r="F36">
            <v>2008</v>
          </cell>
          <cell r="G36" t="str">
            <v>Triatlon Team Tábor</v>
          </cell>
        </row>
        <row r="37">
          <cell r="B37" t="str">
            <v>7.</v>
          </cell>
          <cell r="C37" t="str">
            <v>M5</v>
          </cell>
          <cell r="D37">
            <v>37</v>
          </cell>
          <cell r="E37" t="str">
            <v>Mach Milan</v>
          </cell>
          <cell r="F37">
            <v>1967</v>
          </cell>
          <cell r="G37" t="str">
            <v>ŠuTri Prachatice</v>
          </cell>
        </row>
        <row r="38">
          <cell r="B38" t="str">
            <v>1.</v>
          </cell>
          <cell r="C38" t="str">
            <v>Z3</v>
          </cell>
          <cell r="D38">
            <v>15</v>
          </cell>
          <cell r="E38" t="str">
            <v>Pavlíčková Ludmila</v>
          </cell>
          <cell r="F38">
            <v>1989</v>
          </cell>
          <cell r="G38" t="str">
            <v>B&amp;H Triatlon ČB</v>
          </cell>
        </row>
        <row r="39">
          <cell r="B39" t="str">
            <v>3.</v>
          </cell>
          <cell r="C39" t="str">
            <v>Z4</v>
          </cell>
          <cell r="D39">
            <v>8</v>
          </cell>
          <cell r="E39" t="str">
            <v>Kolláriková Jana</v>
          </cell>
          <cell r="F39">
            <v>1984</v>
          </cell>
          <cell r="G39" t="str">
            <v>TT Tálín</v>
          </cell>
        </row>
        <row r="40">
          <cell r="B40" t="str">
            <v>2.</v>
          </cell>
          <cell r="C40" t="str">
            <v>M6</v>
          </cell>
          <cell r="D40">
            <v>26</v>
          </cell>
          <cell r="E40" t="str">
            <v>Mikoláš Jan</v>
          </cell>
          <cell r="F40">
            <v>1961</v>
          </cell>
          <cell r="G40" t="str">
            <v>Trisk České Budějovice</v>
          </cell>
        </row>
        <row r="41">
          <cell r="B41" t="str">
            <v>2.</v>
          </cell>
          <cell r="C41" t="str">
            <v>Z3</v>
          </cell>
          <cell r="D41">
            <v>6</v>
          </cell>
          <cell r="E41" t="str">
            <v>Hubáčková Martina</v>
          </cell>
          <cell r="F41">
            <v>1989</v>
          </cell>
          <cell r="G41" t="str">
            <v>Triatlon Team Tábor</v>
          </cell>
        </row>
        <row r="42">
          <cell r="B42" t="str">
            <v>8.</v>
          </cell>
          <cell r="C42" t="str">
            <v>M5</v>
          </cell>
          <cell r="D42">
            <v>23</v>
          </cell>
          <cell r="E42" t="str">
            <v>Zima Josef</v>
          </cell>
          <cell r="F42">
            <v>1965</v>
          </cell>
          <cell r="G42" t="str">
            <v>B&amp;H Triatlon ČB</v>
          </cell>
        </row>
        <row r="43">
          <cell r="B43" t="str">
            <v>9.</v>
          </cell>
          <cell r="C43" t="str">
            <v>M5</v>
          </cell>
          <cell r="D43">
            <v>42</v>
          </cell>
          <cell r="E43" t="str">
            <v>Valdauf Radim</v>
          </cell>
          <cell r="F43">
            <v>1965</v>
          </cell>
          <cell r="G43" t="str">
            <v>Hluboká nad Vltavou</v>
          </cell>
        </row>
        <row r="44">
          <cell r="B44" t="str">
            <v>3.</v>
          </cell>
          <cell r="C44" t="str">
            <v>M6</v>
          </cell>
          <cell r="D44">
            <v>7</v>
          </cell>
          <cell r="E44" t="str">
            <v>Jahoda Vladimír</v>
          </cell>
          <cell r="F44">
            <v>1963</v>
          </cell>
          <cell r="G44" t="str">
            <v>TT Tálín</v>
          </cell>
        </row>
        <row r="45">
          <cell r="B45" t="str">
            <v>7.</v>
          </cell>
          <cell r="C45" t="str">
            <v>M1</v>
          </cell>
          <cell r="D45">
            <v>46</v>
          </cell>
          <cell r="E45" t="str">
            <v>Kříž Petr</v>
          </cell>
          <cell r="F45">
            <v>2015</v>
          </cell>
          <cell r="G45" t="str">
            <v>Triathlon Team Tábor</v>
          </cell>
        </row>
        <row r="46">
          <cell r="B46" t="str">
            <v>10.</v>
          </cell>
          <cell r="C46" t="str">
            <v>M5</v>
          </cell>
          <cell r="D46">
            <v>29</v>
          </cell>
          <cell r="E46" t="str">
            <v>Šimek Miroslav</v>
          </cell>
          <cell r="F46">
            <v>1966</v>
          </cell>
          <cell r="G46" t="str">
            <v>TC Dvořák Č. Budějovice</v>
          </cell>
        </row>
        <row r="47">
          <cell r="B47" t="str">
            <v>2.</v>
          </cell>
          <cell r="C47" t="str">
            <v>Z5</v>
          </cell>
          <cell r="D47">
            <v>27</v>
          </cell>
          <cell r="E47" t="str">
            <v>Flíčková Alice</v>
          </cell>
          <cell r="F47">
            <v>1970</v>
          </cell>
          <cell r="G47" t="str">
            <v>B&amp;H Triatlon ČB</v>
          </cell>
        </row>
        <row r="48">
          <cell r="B48" t="str">
            <v>4.</v>
          </cell>
          <cell r="C48" t="str">
            <v>Z4</v>
          </cell>
          <cell r="D48">
            <v>25</v>
          </cell>
          <cell r="E48" t="str">
            <v>Procházková Kristýna</v>
          </cell>
          <cell r="F48">
            <v>1982</v>
          </cell>
          <cell r="G48" t="str">
            <v>B&amp;H Triatlon ČB</v>
          </cell>
        </row>
        <row r="49">
          <cell r="B49" t="str">
            <v>5.</v>
          </cell>
          <cell r="C49" t="str">
            <v>Z4</v>
          </cell>
          <cell r="D49">
            <v>49</v>
          </cell>
          <cell r="E49" t="str">
            <v>Vojč Eva</v>
          </cell>
          <cell r="F49">
            <v>1977</v>
          </cell>
          <cell r="G49" t="str">
            <v>Zliv</v>
          </cell>
        </row>
        <row r="50">
          <cell r="B50" t="str">
            <v>11.</v>
          </cell>
          <cell r="C50" t="str">
            <v>M5</v>
          </cell>
          <cell r="D50">
            <v>35</v>
          </cell>
          <cell r="E50" t="str">
            <v>Hendrych Milan</v>
          </cell>
          <cell r="F50">
            <v>1968</v>
          </cell>
          <cell r="G50" t="str">
            <v>B&amp;H Triatlon ČB</v>
          </cell>
        </row>
        <row r="51">
          <cell r="B51" t="str">
            <v>6.</v>
          </cell>
          <cell r="C51" t="str">
            <v>Z4</v>
          </cell>
          <cell r="D51">
            <v>40</v>
          </cell>
          <cell r="E51" t="str">
            <v>Šoulová Alena</v>
          </cell>
          <cell r="F51">
            <v>1983</v>
          </cell>
          <cell r="G51" t="str">
            <v>Triathlon Team Tábor</v>
          </cell>
        </row>
        <row r="52">
          <cell r="B52" t="str">
            <v>1.</v>
          </cell>
          <cell r="C52" t="str">
            <v>M7</v>
          </cell>
          <cell r="D52">
            <v>28</v>
          </cell>
          <cell r="E52" t="str">
            <v>Trecha Rudolf</v>
          </cell>
          <cell r="F52">
            <v>1950</v>
          </cell>
          <cell r="G52" t="str">
            <v>TT Tálín</v>
          </cell>
        </row>
        <row r="53">
          <cell r="B53" t="str">
            <v>3.</v>
          </cell>
          <cell r="C53" t="str">
            <v>M3</v>
          </cell>
          <cell r="D53">
            <v>31</v>
          </cell>
          <cell r="E53" t="str">
            <v>Mikoláš Jan</v>
          </cell>
          <cell r="F53">
            <v>1994</v>
          </cell>
          <cell r="G53" t="str">
            <v>Canada</v>
          </cell>
        </row>
        <row r="54">
          <cell r="B54" t="str">
            <v>5.</v>
          </cell>
          <cell r="C54" t="str">
            <v>Z1</v>
          </cell>
          <cell r="D54">
            <v>47</v>
          </cell>
          <cell r="E54" t="str">
            <v>Křížová Veronika</v>
          </cell>
          <cell r="F54">
            <v>2013</v>
          </cell>
          <cell r="G54" t="str">
            <v>Triathlon Team Tábor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6"/>
  <sheetViews>
    <sheetView topLeftCell="A13" workbookViewId="0">
      <selection activeCell="A39" sqref="A39:IV39"/>
    </sheetView>
  </sheetViews>
  <sheetFormatPr defaultColWidth="8.81640625" defaultRowHeight="12.75" customHeight="1"/>
  <cols>
    <col min="1" max="1" width="4.26953125" style="7" customWidth="1"/>
    <col min="2" max="2" width="17.7265625" customWidth="1"/>
    <col min="3" max="3" width="19.26953125" customWidth="1"/>
    <col min="4" max="4" width="5.7265625" style="8" customWidth="1"/>
    <col min="5" max="5" width="4.26953125" customWidth="1"/>
    <col min="6" max="6" width="4.26953125" style="10" customWidth="1"/>
    <col min="7" max="7" width="4.26953125" style="11" customWidth="1"/>
    <col min="8" max="8" width="3.7265625" style="10" customWidth="1"/>
    <col min="9" max="9" width="9.1796875" customWidth="1"/>
    <col min="10" max="10" width="3.7265625" style="9" customWidth="1"/>
    <col min="11" max="11" width="8.7265625" customWidth="1"/>
    <col min="12" max="12" width="3.7265625" style="9" customWidth="1"/>
    <col min="13" max="13" width="8.7265625" customWidth="1"/>
    <col min="14" max="14" width="3.7265625" style="9" customWidth="1"/>
    <col min="15" max="15" width="8.7265625" customWidth="1"/>
    <col min="16" max="16" width="3.7265625" style="9" customWidth="1"/>
    <col min="17" max="17" width="8.7265625" style="11" customWidth="1"/>
    <col min="18" max="19" width="4.26953125" style="8" customWidth="1"/>
  </cols>
  <sheetData>
    <row r="1" spans="1:19" ht="15" customHeight="1">
      <c r="A1" s="201" t="s">
        <v>230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/>
      <c r="S1"/>
    </row>
    <row r="2" spans="1:19" ht="15" customHeight="1">
      <c r="A2" s="201" t="s">
        <v>101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/>
      <c r="S2"/>
    </row>
    <row r="3" spans="1:19" ht="15" customHeight="1">
      <c r="A3" s="12"/>
      <c r="D3"/>
      <c r="F3" s="13"/>
      <c r="G3" s="12"/>
      <c r="H3" s="12"/>
      <c r="J3"/>
      <c r="L3"/>
      <c r="N3"/>
      <c r="P3"/>
      <c r="Q3" s="12"/>
      <c r="R3"/>
      <c r="S3"/>
    </row>
    <row r="4" spans="1:19" ht="15" customHeight="1">
      <c r="A4" s="14" t="s">
        <v>91</v>
      </c>
      <c r="B4" s="12" t="s">
        <v>1</v>
      </c>
      <c r="C4" s="12" t="s">
        <v>2</v>
      </c>
      <c r="D4" s="12" t="s">
        <v>3</v>
      </c>
      <c r="E4" s="12" t="s">
        <v>92</v>
      </c>
      <c r="F4" s="13" t="s">
        <v>93</v>
      </c>
      <c r="G4" s="12" t="s">
        <v>4</v>
      </c>
      <c r="H4" s="12" t="s">
        <v>5</v>
      </c>
      <c r="I4" s="12" t="s">
        <v>94</v>
      </c>
      <c r="J4" s="12" t="s">
        <v>5</v>
      </c>
      <c r="K4" s="12" t="s">
        <v>95</v>
      </c>
      <c r="L4" s="12" t="s">
        <v>5</v>
      </c>
      <c r="M4" s="12" t="s">
        <v>96</v>
      </c>
      <c r="N4" s="12" t="s">
        <v>5</v>
      </c>
      <c r="O4" s="12" t="s">
        <v>97</v>
      </c>
      <c r="P4" s="12" t="s">
        <v>5</v>
      </c>
      <c r="Q4" s="12" t="s">
        <v>98</v>
      </c>
      <c r="R4" s="7" t="s">
        <v>6</v>
      </c>
      <c r="S4" s="7" t="s">
        <v>7</v>
      </c>
    </row>
    <row r="5" spans="1:19" ht="12.75" customHeight="1">
      <c r="A5" s="7">
        <v>1</v>
      </c>
      <c r="B5" t="s">
        <v>102</v>
      </c>
      <c r="C5" t="s">
        <v>110</v>
      </c>
      <c r="D5">
        <v>1983</v>
      </c>
      <c r="E5">
        <v>24</v>
      </c>
      <c r="G5" s="7" t="s">
        <v>23</v>
      </c>
      <c r="H5" s="7">
        <v>4</v>
      </c>
      <c r="I5" s="108">
        <v>1.4143518518518519E-2</v>
      </c>
      <c r="J5">
        <v>22</v>
      </c>
      <c r="K5" s="108">
        <v>4.1967592592592591E-2</v>
      </c>
      <c r="L5">
        <v>24</v>
      </c>
      <c r="M5" s="108">
        <v>5.6111111111111112E-2</v>
      </c>
      <c r="N5">
        <v>24</v>
      </c>
      <c r="O5" s="108">
        <v>2.7222222222222228E-2</v>
      </c>
      <c r="P5">
        <v>23</v>
      </c>
      <c r="Q5" s="109">
        <v>8.3333333333333329E-2</v>
      </c>
    </row>
    <row r="6" spans="1:19" ht="12.75" customHeight="1">
      <c r="A6" s="7">
        <v>2</v>
      </c>
      <c r="B6" t="s">
        <v>182</v>
      </c>
      <c r="C6" t="s">
        <v>142</v>
      </c>
      <c r="D6">
        <v>2004</v>
      </c>
      <c r="E6">
        <v>1</v>
      </c>
      <c r="F6" s="10" t="s">
        <v>100</v>
      </c>
      <c r="G6" s="7" t="s">
        <v>31</v>
      </c>
      <c r="H6" s="7">
        <v>1</v>
      </c>
      <c r="I6" s="108">
        <v>1.4108796296296295E-2</v>
      </c>
      <c r="J6">
        <v>21</v>
      </c>
      <c r="K6" s="108">
        <v>4.1921296296296297E-2</v>
      </c>
      <c r="L6">
        <v>23</v>
      </c>
      <c r="M6" s="108">
        <v>5.603009259259259E-2</v>
      </c>
      <c r="N6">
        <v>23</v>
      </c>
      <c r="O6" s="108">
        <v>2.826388888888889E-2</v>
      </c>
      <c r="P6">
        <v>24</v>
      </c>
      <c r="Q6" s="109">
        <v>8.4293981481481484E-2</v>
      </c>
      <c r="R6" s="8">
        <v>0</v>
      </c>
      <c r="S6" s="8">
        <v>100</v>
      </c>
    </row>
    <row r="7" spans="1:19" ht="12.75" customHeight="1">
      <c r="A7" s="7">
        <v>3</v>
      </c>
      <c r="B7" t="s">
        <v>192</v>
      </c>
      <c r="C7" t="s">
        <v>193</v>
      </c>
      <c r="D7">
        <v>1981</v>
      </c>
      <c r="E7">
        <v>7</v>
      </c>
      <c r="G7" s="7" t="s">
        <v>28</v>
      </c>
      <c r="H7" s="7">
        <v>4</v>
      </c>
      <c r="I7" s="108">
        <v>1.8101851851851852E-2</v>
      </c>
      <c r="J7">
        <v>32</v>
      </c>
      <c r="K7" s="108">
        <v>4.3796296296296298E-2</v>
      </c>
      <c r="L7">
        <v>27</v>
      </c>
      <c r="M7" s="108">
        <v>6.1898148148148147E-2</v>
      </c>
      <c r="N7">
        <v>26</v>
      </c>
      <c r="O7" s="108">
        <v>2.9872685185185183E-2</v>
      </c>
      <c r="P7">
        <v>27</v>
      </c>
      <c r="Q7" s="109">
        <v>9.1770833333333343E-2</v>
      </c>
    </row>
    <row r="8" spans="1:19" ht="12.75" customHeight="1">
      <c r="A8" s="7">
        <v>4</v>
      </c>
      <c r="B8" t="s">
        <v>68</v>
      </c>
      <c r="C8" t="s">
        <v>194</v>
      </c>
      <c r="D8">
        <v>1982</v>
      </c>
      <c r="E8">
        <v>16</v>
      </c>
      <c r="F8" s="10" t="s">
        <v>100</v>
      </c>
      <c r="G8" s="7" t="s">
        <v>23</v>
      </c>
      <c r="H8" s="7">
        <v>5</v>
      </c>
      <c r="I8" s="108">
        <v>1.9571759259259257E-2</v>
      </c>
      <c r="J8">
        <v>39</v>
      </c>
      <c r="K8" s="108">
        <v>4.3784722222222218E-2</v>
      </c>
      <c r="L8">
        <v>26</v>
      </c>
      <c r="M8" s="108">
        <v>6.3356481481481486E-2</v>
      </c>
      <c r="N8">
        <v>33</v>
      </c>
      <c r="O8" s="108">
        <v>2.883101851851852E-2</v>
      </c>
      <c r="P8">
        <v>25</v>
      </c>
      <c r="Q8" s="109">
        <v>9.2187499999999992E-2</v>
      </c>
      <c r="R8" s="8">
        <v>50</v>
      </c>
      <c r="S8" s="8">
        <v>96</v>
      </c>
    </row>
    <row r="9" spans="1:19" ht="12.75" customHeight="1">
      <c r="A9" s="7">
        <v>5</v>
      </c>
      <c r="B9" t="s">
        <v>82</v>
      </c>
      <c r="C9" t="s">
        <v>55</v>
      </c>
      <c r="D9">
        <v>1967</v>
      </c>
      <c r="E9">
        <v>18</v>
      </c>
      <c r="F9" s="10" t="s">
        <v>100</v>
      </c>
      <c r="G9" s="7" t="s">
        <v>49</v>
      </c>
      <c r="H9" s="7">
        <v>2</v>
      </c>
      <c r="I9" s="108">
        <v>1.8506944444444444E-2</v>
      </c>
      <c r="J9">
        <v>33</v>
      </c>
      <c r="K9" s="108">
        <v>4.4733796296296292E-2</v>
      </c>
      <c r="L9">
        <v>29</v>
      </c>
      <c r="M9" s="108">
        <v>6.324074074074075E-2</v>
      </c>
      <c r="N9">
        <v>31</v>
      </c>
      <c r="O9" s="108">
        <v>2.960648148148148E-2</v>
      </c>
      <c r="P9">
        <v>26</v>
      </c>
      <c r="Q9" s="109">
        <v>9.2847222222222234E-2</v>
      </c>
      <c r="R9" s="8">
        <v>50</v>
      </c>
      <c r="S9" s="8">
        <v>93</v>
      </c>
    </row>
    <row r="10" spans="1:19" ht="12.75" customHeight="1">
      <c r="A10" s="7">
        <v>6</v>
      </c>
      <c r="B10" t="s">
        <v>27</v>
      </c>
      <c r="C10" t="s">
        <v>33</v>
      </c>
      <c r="D10">
        <v>1976</v>
      </c>
      <c r="E10">
        <v>13</v>
      </c>
      <c r="F10" s="10" t="s">
        <v>100</v>
      </c>
      <c r="G10" s="7" t="s">
        <v>28</v>
      </c>
      <c r="H10" s="7">
        <v>5</v>
      </c>
      <c r="I10" s="108">
        <v>1.7025462962962961E-2</v>
      </c>
      <c r="J10">
        <v>29</v>
      </c>
      <c r="K10" s="108">
        <v>4.6550925925925919E-2</v>
      </c>
      <c r="L10">
        <v>40</v>
      </c>
      <c r="M10" s="108">
        <v>6.3576388888888891E-2</v>
      </c>
      <c r="N10">
        <v>35</v>
      </c>
      <c r="O10" s="108">
        <v>3.0428240740740742E-2</v>
      </c>
      <c r="P10">
        <v>28</v>
      </c>
      <c r="Q10" s="109">
        <v>9.4004629629629632E-2</v>
      </c>
      <c r="R10" s="8">
        <v>50</v>
      </c>
      <c r="S10" s="8">
        <v>91</v>
      </c>
    </row>
    <row r="11" spans="1:19" ht="12.75" customHeight="1">
      <c r="A11" s="7">
        <v>7</v>
      </c>
      <c r="B11" t="s">
        <v>134</v>
      </c>
      <c r="C11" t="s">
        <v>142</v>
      </c>
      <c r="D11">
        <v>1990</v>
      </c>
      <c r="E11">
        <v>2</v>
      </c>
      <c r="F11" s="10" t="s">
        <v>100</v>
      </c>
      <c r="G11" s="7" t="s">
        <v>23</v>
      </c>
      <c r="H11" s="7">
        <v>6</v>
      </c>
      <c r="I11" s="108">
        <v>1.4976851851851852E-2</v>
      </c>
      <c r="J11">
        <v>23</v>
      </c>
      <c r="K11" s="108">
        <v>4.6828703703703706E-2</v>
      </c>
      <c r="L11">
        <v>42</v>
      </c>
      <c r="M11" s="108">
        <v>6.1805555555555558E-2</v>
      </c>
      <c r="N11">
        <v>25</v>
      </c>
      <c r="O11" s="108">
        <v>3.2534722222222222E-2</v>
      </c>
      <c r="P11">
        <v>35</v>
      </c>
      <c r="Q11" s="109">
        <v>9.4340277777777773E-2</v>
      </c>
      <c r="R11" s="8">
        <v>46</v>
      </c>
      <c r="S11" s="8">
        <v>90</v>
      </c>
    </row>
    <row r="12" spans="1:19" ht="12.75" customHeight="1">
      <c r="A12" s="7">
        <v>8</v>
      </c>
      <c r="B12" t="s">
        <v>144</v>
      </c>
      <c r="C12" t="s">
        <v>195</v>
      </c>
      <c r="D12">
        <v>1975</v>
      </c>
      <c r="E12">
        <v>19</v>
      </c>
      <c r="F12" s="10" t="s">
        <v>100</v>
      </c>
      <c r="G12" s="7" t="s">
        <v>28</v>
      </c>
      <c r="H12" s="7">
        <v>6</v>
      </c>
      <c r="I12" s="108">
        <v>1.9907407407407408E-2</v>
      </c>
      <c r="J12">
        <v>41</v>
      </c>
      <c r="K12" s="108">
        <v>4.355324074074074E-2</v>
      </c>
      <c r="L12">
        <v>25</v>
      </c>
      <c r="M12" s="108">
        <v>6.3460648148148155E-2</v>
      </c>
      <c r="N12">
        <v>34</v>
      </c>
      <c r="O12" s="108">
        <v>3.1342592592592596E-2</v>
      </c>
      <c r="P12">
        <v>29</v>
      </c>
      <c r="Q12" s="109">
        <v>9.4803240740740743E-2</v>
      </c>
      <c r="R12" s="8">
        <v>46</v>
      </c>
      <c r="S12" s="8">
        <v>89</v>
      </c>
    </row>
    <row r="13" spans="1:19" ht="12.75" customHeight="1">
      <c r="A13" s="7">
        <v>9</v>
      </c>
      <c r="B13" t="s">
        <v>148</v>
      </c>
      <c r="C13" t="s">
        <v>55</v>
      </c>
      <c r="D13">
        <v>1983</v>
      </c>
      <c r="E13">
        <v>11</v>
      </c>
      <c r="F13" s="10" t="s">
        <v>100</v>
      </c>
      <c r="G13" s="7" t="s">
        <v>23</v>
      </c>
      <c r="H13" s="7">
        <v>7</v>
      </c>
      <c r="I13" s="108">
        <v>1.6979166666666667E-2</v>
      </c>
      <c r="J13">
        <v>28</v>
      </c>
      <c r="K13" s="108">
        <v>4.5775462962962969E-2</v>
      </c>
      <c r="L13">
        <v>36</v>
      </c>
      <c r="M13" s="108">
        <v>6.2754629629629632E-2</v>
      </c>
      <c r="N13">
        <v>28</v>
      </c>
      <c r="O13" s="108">
        <v>3.2719907407407406E-2</v>
      </c>
      <c r="P13">
        <v>38</v>
      </c>
      <c r="Q13" s="109">
        <v>9.5474537037037052E-2</v>
      </c>
      <c r="R13" s="8">
        <v>43</v>
      </c>
      <c r="S13" s="8">
        <v>88</v>
      </c>
    </row>
    <row r="14" spans="1:19" ht="12.75" customHeight="1">
      <c r="A14" s="7">
        <v>10</v>
      </c>
      <c r="B14" t="s">
        <v>59</v>
      </c>
      <c r="C14" t="s">
        <v>55</v>
      </c>
      <c r="D14">
        <v>1982</v>
      </c>
      <c r="E14">
        <v>10</v>
      </c>
      <c r="F14" s="10" t="s">
        <v>100</v>
      </c>
      <c r="G14" s="7" t="s">
        <v>23</v>
      </c>
      <c r="H14" s="7">
        <v>8</v>
      </c>
      <c r="I14" s="108">
        <v>1.8634259259259257E-2</v>
      </c>
      <c r="J14">
        <v>36</v>
      </c>
      <c r="K14" s="108">
        <v>4.4710648148148152E-2</v>
      </c>
      <c r="L14">
        <v>28</v>
      </c>
      <c r="M14" s="108">
        <v>6.3344907407407405E-2</v>
      </c>
      <c r="N14">
        <v>32</v>
      </c>
      <c r="O14" s="108">
        <v>3.2268518518518523E-2</v>
      </c>
      <c r="P14">
        <v>33</v>
      </c>
      <c r="Q14" s="109">
        <v>9.5613425925925921E-2</v>
      </c>
      <c r="R14" s="8">
        <v>42</v>
      </c>
      <c r="S14" s="8">
        <v>87</v>
      </c>
    </row>
    <row r="15" spans="1:19" ht="12.75" customHeight="1">
      <c r="A15" s="7">
        <v>11</v>
      </c>
      <c r="B15" t="s">
        <v>186</v>
      </c>
      <c r="C15" t="s">
        <v>142</v>
      </c>
      <c r="D15">
        <v>1975</v>
      </c>
      <c r="E15">
        <v>42</v>
      </c>
      <c r="F15" s="10" t="s">
        <v>100</v>
      </c>
      <c r="G15" s="7" t="s">
        <v>28</v>
      </c>
      <c r="H15" s="7">
        <v>7</v>
      </c>
      <c r="I15" s="108">
        <v>1.7881944444444443E-2</v>
      </c>
      <c r="J15">
        <v>31</v>
      </c>
      <c r="K15" s="108">
        <v>4.4907407407407403E-2</v>
      </c>
      <c r="L15">
        <v>30</v>
      </c>
      <c r="M15" s="108">
        <v>6.2789351851851846E-2</v>
      </c>
      <c r="N15">
        <v>29</v>
      </c>
      <c r="O15" s="108">
        <v>3.4305555555555554E-2</v>
      </c>
      <c r="P15">
        <v>42</v>
      </c>
      <c r="Q15" s="109">
        <v>9.7094907407407408E-2</v>
      </c>
      <c r="R15" s="8">
        <v>43</v>
      </c>
      <c r="S15" s="8">
        <v>86</v>
      </c>
    </row>
    <row r="16" spans="1:19" ht="12.75" customHeight="1">
      <c r="A16" s="7">
        <v>12</v>
      </c>
      <c r="B16" t="s">
        <v>50</v>
      </c>
      <c r="C16" t="s">
        <v>194</v>
      </c>
      <c r="D16">
        <v>1976</v>
      </c>
      <c r="E16">
        <v>15</v>
      </c>
      <c r="F16" s="10" t="s">
        <v>100</v>
      </c>
      <c r="G16" s="7" t="s">
        <v>28</v>
      </c>
      <c r="H16" s="7">
        <v>8</v>
      </c>
      <c r="I16" s="108">
        <v>1.9618055555555555E-2</v>
      </c>
      <c r="J16">
        <v>40</v>
      </c>
      <c r="K16" s="108">
        <v>4.5185185185185189E-2</v>
      </c>
      <c r="L16">
        <v>31</v>
      </c>
      <c r="M16" s="108">
        <v>6.4803240740740745E-2</v>
      </c>
      <c r="N16">
        <v>36</v>
      </c>
      <c r="O16" s="108">
        <v>3.2442129629629633E-2</v>
      </c>
      <c r="P16">
        <v>34</v>
      </c>
      <c r="Q16" s="109">
        <v>9.7245370370370357E-2</v>
      </c>
      <c r="R16" s="8">
        <v>41</v>
      </c>
      <c r="S16" s="8">
        <v>85</v>
      </c>
    </row>
    <row r="17" spans="1:19" ht="12.75" customHeight="1">
      <c r="A17" s="7">
        <v>13</v>
      </c>
      <c r="B17" t="s">
        <v>48</v>
      </c>
      <c r="C17" t="s">
        <v>196</v>
      </c>
      <c r="D17">
        <v>1961</v>
      </c>
      <c r="E17">
        <v>61</v>
      </c>
      <c r="F17" s="10" t="s">
        <v>100</v>
      </c>
      <c r="G17" s="7" t="s">
        <v>67</v>
      </c>
      <c r="H17" s="7">
        <v>1</v>
      </c>
      <c r="I17" s="108">
        <v>2.0844907407407406E-2</v>
      </c>
      <c r="J17">
        <v>44</v>
      </c>
      <c r="K17" s="108">
        <v>4.5277777777777778E-2</v>
      </c>
      <c r="L17">
        <v>32</v>
      </c>
      <c r="M17" s="108">
        <v>6.6122685185185187E-2</v>
      </c>
      <c r="N17">
        <v>39</v>
      </c>
      <c r="O17" s="108">
        <v>3.1782407407407405E-2</v>
      </c>
      <c r="P17">
        <v>31</v>
      </c>
      <c r="Q17" s="109">
        <v>9.7905092592592599E-2</v>
      </c>
      <c r="R17" s="8">
        <v>50</v>
      </c>
      <c r="S17" s="8">
        <v>84</v>
      </c>
    </row>
    <row r="18" spans="1:19" ht="12.75" customHeight="1">
      <c r="A18" s="7">
        <v>14</v>
      </c>
      <c r="B18" t="s">
        <v>197</v>
      </c>
      <c r="C18" t="s">
        <v>193</v>
      </c>
      <c r="D18">
        <v>1983</v>
      </c>
      <c r="E18">
        <v>104</v>
      </c>
      <c r="G18" s="7" t="s">
        <v>34</v>
      </c>
      <c r="H18" s="7">
        <v>2</v>
      </c>
      <c r="I18" s="108">
        <v>1.6562500000000001E-2</v>
      </c>
      <c r="J18">
        <v>26</v>
      </c>
      <c r="K18" s="108">
        <v>4.8912037037037039E-2</v>
      </c>
      <c r="L18">
        <v>47</v>
      </c>
      <c r="M18" s="108">
        <v>6.5474537037037039E-2</v>
      </c>
      <c r="N18">
        <v>38</v>
      </c>
      <c r="O18" s="108">
        <v>3.2557870370370369E-2</v>
      </c>
      <c r="P18">
        <v>36</v>
      </c>
      <c r="Q18" s="109">
        <v>9.8032407407407415E-2</v>
      </c>
    </row>
    <row r="19" spans="1:19" ht="12.75" customHeight="1">
      <c r="A19" s="7">
        <v>15</v>
      </c>
      <c r="B19" t="s">
        <v>146</v>
      </c>
      <c r="C19" t="s">
        <v>198</v>
      </c>
      <c r="D19">
        <v>1991</v>
      </c>
      <c r="E19">
        <v>17</v>
      </c>
      <c r="F19" s="10" t="s">
        <v>100</v>
      </c>
      <c r="G19" s="7" t="s">
        <v>23</v>
      </c>
      <c r="H19" s="7">
        <v>9</v>
      </c>
      <c r="I19" s="108">
        <v>1.8530092592592595E-2</v>
      </c>
      <c r="J19">
        <v>34</v>
      </c>
      <c r="K19" s="108">
        <v>4.6516203703703705E-2</v>
      </c>
      <c r="L19">
        <v>39</v>
      </c>
      <c r="M19" s="108">
        <v>6.5046296296296297E-2</v>
      </c>
      <c r="N19">
        <v>37</v>
      </c>
      <c r="O19" s="108">
        <v>3.3657407407407407E-2</v>
      </c>
      <c r="P19">
        <v>40</v>
      </c>
      <c r="Q19" s="109">
        <v>9.8703703703703696E-2</v>
      </c>
      <c r="R19" s="8">
        <v>41</v>
      </c>
      <c r="S19" s="8">
        <v>83</v>
      </c>
    </row>
    <row r="20" spans="1:19" ht="12.75" customHeight="1">
      <c r="A20" s="7">
        <v>16</v>
      </c>
      <c r="B20" t="s">
        <v>150</v>
      </c>
      <c r="C20" t="s">
        <v>199</v>
      </c>
      <c r="D20">
        <v>1980</v>
      </c>
      <c r="E20">
        <v>14</v>
      </c>
      <c r="F20" s="10" t="s">
        <v>100</v>
      </c>
      <c r="G20" s="7" t="s">
        <v>28</v>
      </c>
      <c r="H20" s="7">
        <v>9</v>
      </c>
      <c r="I20" s="108">
        <v>1.9571759259259257E-2</v>
      </c>
      <c r="J20">
        <v>38</v>
      </c>
      <c r="K20" s="108">
        <v>4.6851851851851846E-2</v>
      </c>
      <c r="L20">
        <v>43</v>
      </c>
      <c r="M20" s="108">
        <v>6.6423611111111114E-2</v>
      </c>
      <c r="N20">
        <v>40</v>
      </c>
      <c r="O20" s="108">
        <v>3.2581018518518516E-2</v>
      </c>
      <c r="P20">
        <v>37</v>
      </c>
      <c r="Q20" s="109">
        <v>9.9004629629629637E-2</v>
      </c>
      <c r="R20" s="8">
        <v>40</v>
      </c>
      <c r="S20" s="8">
        <v>82</v>
      </c>
    </row>
    <row r="21" spans="1:19" ht="12.75" customHeight="1">
      <c r="A21" s="7">
        <v>17</v>
      </c>
      <c r="B21" t="s">
        <v>200</v>
      </c>
      <c r="C21" t="s">
        <v>86</v>
      </c>
      <c r="D21">
        <v>1969</v>
      </c>
      <c r="E21">
        <v>5</v>
      </c>
      <c r="F21" s="10" t="s">
        <v>100</v>
      </c>
      <c r="G21" s="7" t="s">
        <v>49</v>
      </c>
      <c r="H21" s="7">
        <v>3</v>
      </c>
      <c r="I21" s="108">
        <v>2.1388888888888888E-2</v>
      </c>
      <c r="J21">
        <v>45</v>
      </c>
      <c r="K21" s="108">
        <v>4.6493055555555551E-2</v>
      </c>
      <c r="L21">
        <v>38</v>
      </c>
      <c r="M21" s="108">
        <v>6.7881944444444439E-2</v>
      </c>
      <c r="N21">
        <v>46</v>
      </c>
      <c r="O21" s="108">
        <v>3.1516203703703706E-2</v>
      </c>
      <c r="P21">
        <v>30</v>
      </c>
      <c r="Q21" s="109">
        <v>9.9398148148148138E-2</v>
      </c>
      <c r="R21" s="8">
        <v>46</v>
      </c>
      <c r="S21" s="8">
        <v>81</v>
      </c>
    </row>
    <row r="22" spans="1:19" ht="12.75" customHeight="1">
      <c r="A22" s="7">
        <v>18</v>
      </c>
      <c r="B22" t="s">
        <v>145</v>
      </c>
      <c r="C22" t="s">
        <v>195</v>
      </c>
      <c r="D22">
        <v>1975</v>
      </c>
      <c r="E22">
        <v>20</v>
      </c>
      <c r="F22" s="10" t="s">
        <v>100</v>
      </c>
      <c r="G22" s="7" t="s">
        <v>28</v>
      </c>
      <c r="H22" s="7">
        <v>10</v>
      </c>
      <c r="I22" s="108">
        <v>2.1516203703703704E-2</v>
      </c>
      <c r="J22">
        <v>49</v>
      </c>
      <c r="K22" s="108">
        <v>4.6087962962962963E-2</v>
      </c>
      <c r="L22">
        <v>37</v>
      </c>
      <c r="M22" s="108">
        <v>6.7604166666666674E-2</v>
      </c>
      <c r="N22">
        <v>43</v>
      </c>
      <c r="O22" s="108">
        <v>3.1979166666666663E-2</v>
      </c>
      <c r="P22">
        <v>32</v>
      </c>
      <c r="Q22" s="109">
        <v>9.9583333333333343E-2</v>
      </c>
      <c r="R22" s="8">
        <v>39</v>
      </c>
      <c r="S22" s="8">
        <v>80</v>
      </c>
    </row>
    <row r="23" spans="1:19" ht="12.75" customHeight="1">
      <c r="A23" s="7">
        <v>19</v>
      </c>
      <c r="B23" t="s">
        <v>201</v>
      </c>
      <c r="C23" t="s">
        <v>202</v>
      </c>
      <c r="D23">
        <v>1989</v>
      </c>
      <c r="E23">
        <v>8</v>
      </c>
      <c r="G23" s="7" t="s">
        <v>23</v>
      </c>
      <c r="H23" s="7">
        <v>10</v>
      </c>
      <c r="I23" s="108">
        <v>2.013888888888889E-2</v>
      </c>
      <c r="J23">
        <v>42</v>
      </c>
      <c r="K23" s="108">
        <v>4.6759259259259257E-2</v>
      </c>
      <c r="L23">
        <v>41</v>
      </c>
      <c r="M23" s="108">
        <v>6.6898148148148151E-2</v>
      </c>
      <c r="N23">
        <v>41</v>
      </c>
      <c r="O23" s="108">
        <v>3.3587962962962965E-2</v>
      </c>
      <c r="P23">
        <v>39</v>
      </c>
      <c r="Q23" s="109">
        <v>0.10048611111111111</v>
      </c>
    </row>
    <row r="24" spans="1:19" ht="12.75" customHeight="1">
      <c r="A24" s="7">
        <v>20</v>
      </c>
      <c r="B24" t="s">
        <v>203</v>
      </c>
      <c r="C24" t="s">
        <v>86</v>
      </c>
      <c r="D24">
        <v>1971</v>
      </c>
      <c r="E24">
        <v>6</v>
      </c>
      <c r="F24" s="10" t="s">
        <v>100</v>
      </c>
      <c r="G24" s="7" t="s">
        <v>49</v>
      </c>
      <c r="H24" s="7">
        <v>4</v>
      </c>
      <c r="I24" s="108">
        <v>1.7604166666666667E-2</v>
      </c>
      <c r="J24">
        <v>30</v>
      </c>
      <c r="K24" s="108">
        <v>4.53587962962963E-2</v>
      </c>
      <c r="L24">
        <v>34</v>
      </c>
      <c r="M24" s="108">
        <v>6.2962962962962957E-2</v>
      </c>
      <c r="N24">
        <v>30</v>
      </c>
      <c r="O24" s="108">
        <v>3.8206018518518521E-2</v>
      </c>
      <c r="P24">
        <v>48</v>
      </c>
      <c r="Q24" s="109">
        <v>0.10116898148148147</v>
      </c>
      <c r="R24" s="8">
        <v>43</v>
      </c>
      <c r="S24" s="8">
        <v>79</v>
      </c>
    </row>
    <row r="25" spans="1:19" ht="12.75" customHeight="1">
      <c r="A25" s="7">
        <v>21</v>
      </c>
      <c r="B25" t="s">
        <v>47</v>
      </c>
      <c r="C25" t="s">
        <v>204</v>
      </c>
      <c r="D25">
        <v>1996</v>
      </c>
      <c r="E25">
        <v>58</v>
      </c>
      <c r="F25" s="10" t="s">
        <v>100</v>
      </c>
      <c r="G25" s="7" t="s">
        <v>46</v>
      </c>
      <c r="H25" s="7">
        <v>2</v>
      </c>
      <c r="I25" s="108">
        <v>1.6597222222222222E-2</v>
      </c>
      <c r="J25">
        <v>27</v>
      </c>
      <c r="K25" s="108">
        <v>4.5347222222222226E-2</v>
      </c>
      <c r="L25">
        <v>33</v>
      </c>
      <c r="M25" s="108">
        <v>6.1944444444444441E-2</v>
      </c>
      <c r="N25">
        <v>27</v>
      </c>
      <c r="O25" s="108">
        <v>3.9409722222222221E-2</v>
      </c>
      <c r="P25">
        <v>49</v>
      </c>
      <c r="Q25" s="109">
        <v>0.10135416666666668</v>
      </c>
      <c r="R25" s="8">
        <v>50</v>
      </c>
      <c r="S25" s="8">
        <v>78</v>
      </c>
    </row>
    <row r="26" spans="1:19" ht="12.75" customHeight="1">
      <c r="A26" s="7">
        <v>22</v>
      </c>
      <c r="B26" t="s">
        <v>156</v>
      </c>
      <c r="C26" t="s">
        <v>33</v>
      </c>
      <c r="D26">
        <v>1979</v>
      </c>
      <c r="E26">
        <v>79</v>
      </c>
      <c r="F26" s="10" t="s">
        <v>100</v>
      </c>
      <c r="G26" s="7" t="s">
        <v>28</v>
      </c>
      <c r="H26" s="7">
        <v>11</v>
      </c>
      <c r="I26" s="108">
        <v>1.8668981481481481E-2</v>
      </c>
      <c r="J26">
        <v>37</v>
      </c>
      <c r="K26" s="108">
        <v>4.8425925925925928E-2</v>
      </c>
      <c r="L26">
        <v>46</v>
      </c>
      <c r="M26" s="108">
        <v>6.7094907407407409E-2</v>
      </c>
      <c r="N26">
        <v>42</v>
      </c>
      <c r="O26" s="108">
        <v>3.4942129629629635E-2</v>
      </c>
      <c r="P26">
        <v>44</v>
      </c>
      <c r="Q26" s="109">
        <v>0.10203703703703704</v>
      </c>
      <c r="R26" s="8">
        <v>38</v>
      </c>
      <c r="S26" s="8">
        <v>77</v>
      </c>
    </row>
    <row r="27" spans="1:19" ht="12.75" customHeight="1">
      <c r="A27" s="7">
        <v>23</v>
      </c>
      <c r="B27" t="s">
        <v>152</v>
      </c>
      <c r="C27" t="s">
        <v>86</v>
      </c>
      <c r="D27">
        <v>1971</v>
      </c>
      <c r="E27">
        <v>4</v>
      </c>
      <c r="F27" s="10" t="s">
        <v>100</v>
      </c>
      <c r="G27" s="7" t="s">
        <v>49</v>
      </c>
      <c r="H27" s="7">
        <v>5</v>
      </c>
      <c r="I27" s="108">
        <v>2.2060185185185183E-2</v>
      </c>
      <c r="J27">
        <v>50</v>
      </c>
      <c r="K27" s="108">
        <v>4.5682870370370367E-2</v>
      </c>
      <c r="L27">
        <v>35</v>
      </c>
      <c r="M27" s="108">
        <v>6.7743055555555556E-2</v>
      </c>
      <c r="N27">
        <v>45</v>
      </c>
      <c r="O27" s="108">
        <v>3.7349537037037035E-2</v>
      </c>
      <c r="P27">
        <v>46</v>
      </c>
      <c r="Q27" s="109">
        <v>0.10509259259259258</v>
      </c>
      <c r="R27" s="8">
        <v>41</v>
      </c>
      <c r="S27" s="8">
        <v>76</v>
      </c>
    </row>
    <row r="28" spans="1:19" ht="12.75" customHeight="1">
      <c r="A28" s="7">
        <v>24</v>
      </c>
      <c r="B28" t="s">
        <v>149</v>
      </c>
      <c r="C28" t="s">
        <v>205</v>
      </c>
      <c r="D28">
        <v>1990</v>
      </c>
      <c r="E28">
        <v>27</v>
      </c>
      <c r="F28" s="10" t="s">
        <v>100</v>
      </c>
      <c r="G28" s="7" t="s">
        <v>23</v>
      </c>
      <c r="H28" s="7">
        <v>11</v>
      </c>
      <c r="I28" s="108">
        <v>2.3645833333333335E-2</v>
      </c>
      <c r="J28">
        <v>52</v>
      </c>
      <c r="K28" s="108">
        <v>4.8379629629629627E-2</v>
      </c>
      <c r="L28">
        <v>45</v>
      </c>
      <c r="M28" s="108">
        <v>7.2025462962962958E-2</v>
      </c>
      <c r="N28">
        <v>48</v>
      </c>
      <c r="O28" s="108">
        <v>3.3981481481481481E-2</v>
      </c>
      <c r="P28">
        <v>41</v>
      </c>
      <c r="Q28" s="109">
        <v>0.10600694444444443</v>
      </c>
      <c r="R28" s="8">
        <v>40</v>
      </c>
      <c r="S28" s="8">
        <v>75</v>
      </c>
    </row>
    <row r="29" spans="1:19" ht="12.75" customHeight="1">
      <c r="A29" s="7">
        <v>25</v>
      </c>
      <c r="B29" t="s">
        <v>206</v>
      </c>
      <c r="C29" t="s">
        <v>207</v>
      </c>
      <c r="D29">
        <v>1973</v>
      </c>
      <c r="E29">
        <v>69</v>
      </c>
      <c r="G29" s="7" t="s">
        <v>28</v>
      </c>
      <c r="H29" s="7">
        <v>12</v>
      </c>
      <c r="I29" s="108">
        <v>2.0763888888888887E-2</v>
      </c>
      <c r="J29">
        <v>43</v>
      </c>
      <c r="K29" s="108">
        <v>4.6967592592592589E-2</v>
      </c>
      <c r="L29">
        <v>44</v>
      </c>
      <c r="M29" s="108">
        <v>6.773148148148149E-2</v>
      </c>
      <c r="N29">
        <v>44</v>
      </c>
      <c r="O29" s="108">
        <v>4.1180555555555554E-2</v>
      </c>
      <c r="P29">
        <v>52</v>
      </c>
      <c r="Q29" s="109">
        <v>0.10891203703703704</v>
      </c>
    </row>
    <row r="30" spans="1:19" ht="12.75" customHeight="1">
      <c r="A30" s="7">
        <v>26</v>
      </c>
      <c r="B30" t="s">
        <v>208</v>
      </c>
      <c r="C30" t="s">
        <v>209</v>
      </c>
      <c r="D30">
        <v>1973</v>
      </c>
      <c r="E30">
        <v>103</v>
      </c>
      <c r="G30" s="7" t="s">
        <v>26</v>
      </c>
      <c r="H30" s="7">
        <v>2</v>
      </c>
      <c r="I30" s="108">
        <v>2.1388888888888888E-2</v>
      </c>
      <c r="J30">
        <v>46</v>
      </c>
      <c r="K30" s="108">
        <v>5.4942129629629632E-2</v>
      </c>
      <c r="L30">
        <v>53</v>
      </c>
      <c r="M30" s="108">
        <v>7.633101851851852E-2</v>
      </c>
      <c r="N30">
        <v>51</v>
      </c>
      <c r="O30" s="108">
        <v>3.453703703703704E-2</v>
      </c>
      <c r="P30">
        <v>43</v>
      </c>
      <c r="Q30" s="109">
        <v>0.11086805555555555</v>
      </c>
    </row>
    <row r="31" spans="1:19" ht="12.75" customHeight="1">
      <c r="A31" s="7">
        <v>27</v>
      </c>
      <c r="B31" t="s">
        <v>184</v>
      </c>
      <c r="C31" t="s">
        <v>88</v>
      </c>
      <c r="D31">
        <v>1991</v>
      </c>
      <c r="E31">
        <v>33</v>
      </c>
      <c r="F31" s="10" t="s">
        <v>100</v>
      </c>
      <c r="G31" s="7" t="s">
        <v>23</v>
      </c>
      <c r="H31" s="7">
        <v>12</v>
      </c>
      <c r="I31" s="108">
        <v>2.1435185185185186E-2</v>
      </c>
      <c r="J31">
        <v>48</v>
      </c>
      <c r="K31" s="108">
        <v>5.4328703703703705E-2</v>
      </c>
      <c r="L31">
        <v>51</v>
      </c>
      <c r="M31" s="108">
        <v>7.5763888888888895E-2</v>
      </c>
      <c r="N31">
        <v>50</v>
      </c>
      <c r="O31" s="108">
        <v>3.5451388888888886E-2</v>
      </c>
      <c r="P31">
        <v>45</v>
      </c>
      <c r="Q31" s="109">
        <v>0.11121527777777777</v>
      </c>
      <c r="R31" s="8">
        <v>39</v>
      </c>
      <c r="S31" s="8">
        <v>74</v>
      </c>
    </row>
    <row r="32" spans="1:19" ht="12.75" customHeight="1">
      <c r="A32" s="7">
        <v>28</v>
      </c>
      <c r="B32" t="s">
        <v>187</v>
      </c>
      <c r="C32" t="s">
        <v>86</v>
      </c>
      <c r="D32">
        <v>1981</v>
      </c>
      <c r="E32">
        <v>21</v>
      </c>
      <c r="F32" s="10" t="s">
        <v>100</v>
      </c>
      <c r="G32" s="7" t="s">
        <v>28</v>
      </c>
      <c r="H32" s="7">
        <v>13</v>
      </c>
      <c r="I32" s="108">
        <v>2.1423611111111112E-2</v>
      </c>
      <c r="J32">
        <v>47</v>
      </c>
      <c r="K32" s="108">
        <v>5.094907407407407E-2</v>
      </c>
      <c r="L32">
        <v>49</v>
      </c>
      <c r="M32" s="108">
        <v>7.2372685185185193E-2</v>
      </c>
      <c r="N32">
        <v>49</v>
      </c>
      <c r="O32" s="108">
        <v>3.9988425925925927E-2</v>
      </c>
      <c r="P32">
        <v>50</v>
      </c>
      <c r="Q32" s="109">
        <v>0.11236111111111112</v>
      </c>
      <c r="R32" s="8">
        <v>37</v>
      </c>
      <c r="S32" s="8">
        <v>73</v>
      </c>
    </row>
    <row r="33" spans="1:19" ht="12.75" customHeight="1">
      <c r="A33" s="7">
        <v>29</v>
      </c>
      <c r="B33" t="s">
        <v>54</v>
      </c>
      <c r="C33" t="s">
        <v>204</v>
      </c>
      <c r="D33">
        <v>1961</v>
      </c>
      <c r="E33">
        <v>60</v>
      </c>
      <c r="F33" s="10" t="s">
        <v>100</v>
      </c>
      <c r="G33" s="7" t="s">
        <v>67</v>
      </c>
      <c r="H33" s="7">
        <v>2</v>
      </c>
      <c r="I33" s="108">
        <v>2.4062500000000001E-2</v>
      </c>
      <c r="J33">
        <v>53</v>
      </c>
      <c r="K33" s="108">
        <v>5.2731481481481483E-2</v>
      </c>
      <c r="L33">
        <v>50</v>
      </c>
      <c r="M33" s="108">
        <v>7.6793981481481477E-2</v>
      </c>
      <c r="N33">
        <v>52</v>
      </c>
      <c r="O33" s="108">
        <v>3.7824074074074072E-2</v>
      </c>
      <c r="P33">
        <v>47</v>
      </c>
      <c r="Q33" s="109">
        <v>0.11461805555555556</v>
      </c>
      <c r="R33" s="8">
        <v>46</v>
      </c>
      <c r="S33" s="8">
        <v>72</v>
      </c>
    </row>
    <row r="34" spans="1:19" ht="12.75" customHeight="1">
      <c r="A34" s="7">
        <v>30</v>
      </c>
      <c r="B34" t="s">
        <v>180</v>
      </c>
      <c r="C34" t="s">
        <v>103</v>
      </c>
      <c r="D34">
        <v>1967</v>
      </c>
      <c r="E34">
        <v>3</v>
      </c>
      <c r="F34" s="10" t="s">
        <v>100</v>
      </c>
      <c r="G34" s="7" t="s">
        <v>49</v>
      </c>
      <c r="H34" s="7">
        <v>6</v>
      </c>
      <c r="I34" s="108">
        <v>2.9328703703703704E-2</v>
      </c>
      <c r="J34">
        <v>54</v>
      </c>
      <c r="K34" s="108">
        <v>5.4884259259259265E-2</v>
      </c>
      <c r="L34">
        <v>52</v>
      </c>
      <c r="M34" s="108">
        <v>8.4212962962962976E-2</v>
      </c>
      <c r="N34">
        <v>54</v>
      </c>
      <c r="O34" s="108">
        <v>4.0902777777777781E-2</v>
      </c>
      <c r="P34">
        <v>51</v>
      </c>
      <c r="Q34" s="109">
        <v>0.12511574074074075</v>
      </c>
      <c r="R34" s="8">
        <v>40</v>
      </c>
      <c r="S34" s="8">
        <v>71</v>
      </c>
    </row>
    <row r="35" spans="1:19" ht="12.75" customHeight="1">
      <c r="A35" s="7">
        <v>31</v>
      </c>
      <c r="B35" t="s">
        <v>83</v>
      </c>
      <c r="C35" t="s">
        <v>33</v>
      </c>
      <c r="D35">
        <v>1963</v>
      </c>
      <c r="E35">
        <v>12</v>
      </c>
      <c r="F35" s="10" t="s">
        <v>100</v>
      </c>
      <c r="G35" s="7" t="s">
        <v>49</v>
      </c>
      <c r="H35" s="7">
        <v>7</v>
      </c>
      <c r="I35" s="108">
        <v>2.2337962962962962E-2</v>
      </c>
      <c r="J35">
        <v>51</v>
      </c>
      <c r="K35" s="108">
        <v>5.5787037037037031E-2</v>
      </c>
      <c r="L35">
        <v>55</v>
      </c>
      <c r="M35" s="108">
        <v>7.8125E-2</v>
      </c>
      <c r="N35">
        <v>53</v>
      </c>
      <c r="O35" s="108">
        <v>5.1041666666666673E-2</v>
      </c>
      <c r="P35">
        <v>53</v>
      </c>
      <c r="Q35" s="109">
        <v>0.12916666666666668</v>
      </c>
      <c r="R35" s="8">
        <v>39</v>
      </c>
      <c r="S35" s="8">
        <v>70</v>
      </c>
    </row>
    <row r="36" spans="1:19" ht="12.75" customHeight="1">
      <c r="A36" s="7">
        <v>32</v>
      </c>
      <c r="B36" t="s">
        <v>131</v>
      </c>
      <c r="C36" t="s">
        <v>84</v>
      </c>
      <c r="D36">
        <v>1959</v>
      </c>
      <c r="E36">
        <v>43</v>
      </c>
      <c r="F36" s="10" t="s">
        <v>100</v>
      </c>
      <c r="G36" s="7" t="s">
        <v>67</v>
      </c>
      <c r="H36" s="7">
        <v>3</v>
      </c>
      <c r="I36" s="108">
        <v>3.7071759259259256E-2</v>
      </c>
      <c r="J36">
        <v>56</v>
      </c>
      <c r="K36" s="108">
        <v>5.5173611111111111E-2</v>
      </c>
      <c r="L36">
        <v>54</v>
      </c>
      <c r="M36" s="108">
        <v>9.224537037037038E-2</v>
      </c>
      <c r="N36">
        <v>55</v>
      </c>
      <c r="O36" s="108">
        <v>5.3692129629629631E-2</v>
      </c>
      <c r="P36">
        <v>54</v>
      </c>
      <c r="Q36" s="109">
        <v>0.1459375</v>
      </c>
      <c r="R36" s="8">
        <v>43</v>
      </c>
      <c r="S36" s="8">
        <v>69</v>
      </c>
    </row>
    <row r="37" spans="1:19" ht="12.75" customHeight="1">
      <c r="A37" s="7">
        <v>33</v>
      </c>
      <c r="B37" t="s">
        <v>52</v>
      </c>
      <c r="C37" t="s">
        <v>55</v>
      </c>
      <c r="D37">
        <v>1990</v>
      </c>
      <c r="E37">
        <v>22</v>
      </c>
      <c r="F37" s="10" t="s">
        <v>100</v>
      </c>
      <c r="G37" s="7" t="s">
        <v>23</v>
      </c>
      <c r="H37" s="7">
        <v>13</v>
      </c>
      <c r="I37" s="108">
        <v>1.8541666666666668E-2</v>
      </c>
      <c r="J37">
        <v>35</v>
      </c>
      <c r="K37" s="108">
        <v>4.9768518518518517E-2</v>
      </c>
      <c r="L37">
        <v>48</v>
      </c>
      <c r="M37" s="108">
        <v>6.8310185185185182E-2</v>
      </c>
      <c r="N37">
        <v>47</v>
      </c>
      <c r="O37" s="108">
        <v>0</v>
      </c>
      <c r="P37">
        <v>55</v>
      </c>
      <c r="Q37" s="109">
        <v>0</v>
      </c>
    </row>
    <row r="38" spans="1:19" ht="15" customHeight="1">
      <c r="A38" s="15">
        <v>34</v>
      </c>
      <c r="B38" t="s">
        <v>151</v>
      </c>
      <c r="C38" t="s">
        <v>81</v>
      </c>
      <c r="D38">
        <v>1973</v>
      </c>
      <c r="E38">
        <v>9</v>
      </c>
      <c r="F38" s="10" t="s">
        <v>100</v>
      </c>
      <c r="G38" s="7" t="s">
        <v>28</v>
      </c>
      <c r="H38" s="7">
        <v>14</v>
      </c>
      <c r="I38" s="108">
        <v>3.0208333333333334E-2</v>
      </c>
      <c r="J38">
        <v>55</v>
      </c>
      <c r="K38" s="108">
        <v>0</v>
      </c>
      <c r="L38">
        <v>56</v>
      </c>
      <c r="M38" s="108">
        <v>0</v>
      </c>
      <c r="N38">
        <v>56</v>
      </c>
      <c r="O38" s="108">
        <v>0</v>
      </c>
      <c r="P38">
        <v>56</v>
      </c>
      <c r="Q38" s="109">
        <v>0</v>
      </c>
    </row>
    <row r="39" spans="1:19" ht="15" customHeight="1">
      <c r="A39" s="15"/>
      <c r="D39"/>
      <c r="G39" s="7"/>
      <c r="H39" s="7"/>
      <c r="I39" s="108"/>
      <c r="J39"/>
      <c r="K39" s="108"/>
      <c r="L39"/>
      <c r="M39" s="108"/>
      <c r="N39"/>
      <c r="O39" s="108"/>
      <c r="P39"/>
      <c r="Q39" s="109"/>
    </row>
    <row r="40" spans="1:19" ht="15" customHeight="1">
      <c r="A40" s="15"/>
      <c r="D40"/>
      <c r="G40" s="7"/>
      <c r="H40" s="7"/>
      <c r="I40" s="108"/>
      <c r="J40"/>
      <c r="K40" s="108"/>
      <c r="L40"/>
      <c r="M40" s="108"/>
      <c r="N40"/>
      <c r="O40" s="108"/>
      <c r="P40"/>
      <c r="Q40" s="109"/>
    </row>
    <row r="41" spans="1:19" ht="15" customHeight="1">
      <c r="A41" s="15"/>
      <c r="D41"/>
      <c r="F41" s="9"/>
      <c r="G41"/>
      <c r="H41"/>
      <c r="I41" s="108"/>
      <c r="J41"/>
      <c r="K41" s="108"/>
      <c r="L41"/>
      <c r="M41" s="108"/>
      <c r="N41"/>
      <c r="O41" s="108"/>
      <c r="P41"/>
      <c r="Q41" s="108"/>
    </row>
    <row r="42" spans="1:19" ht="15" customHeight="1">
      <c r="A42" s="201" t="s">
        <v>104</v>
      </c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</row>
    <row r="43" spans="1:19" ht="15" customHeight="1">
      <c r="A43" s="15"/>
      <c r="B43" s="16"/>
      <c r="C43" s="16"/>
      <c r="D43" s="16"/>
      <c r="E43" s="16"/>
      <c r="F43" s="17"/>
      <c r="G43" s="15"/>
      <c r="H43" s="15"/>
      <c r="I43" s="18"/>
      <c r="J43" s="16"/>
      <c r="K43" s="18"/>
      <c r="L43" s="16"/>
      <c r="M43" s="18"/>
      <c r="N43" s="16"/>
      <c r="O43" s="18"/>
      <c r="P43" s="16"/>
      <c r="Q43" s="19"/>
    </row>
    <row r="44" spans="1:19" ht="15" customHeight="1">
      <c r="A44" s="14" t="s">
        <v>91</v>
      </c>
      <c r="B44" s="12" t="s">
        <v>1</v>
      </c>
      <c r="C44" s="12" t="s">
        <v>2</v>
      </c>
      <c r="D44" s="12" t="s">
        <v>3</v>
      </c>
      <c r="E44" s="12" t="s">
        <v>92</v>
      </c>
      <c r="F44" s="13" t="s">
        <v>93</v>
      </c>
      <c r="G44" s="12" t="s">
        <v>4</v>
      </c>
      <c r="H44" s="12" t="s">
        <v>5</v>
      </c>
      <c r="I44" s="12" t="s">
        <v>105</v>
      </c>
      <c r="J44" s="12" t="s">
        <v>5</v>
      </c>
      <c r="K44" s="12" t="s">
        <v>95</v>
      </c>
      <c r="L44" s="12" t="s">
        <v>5</v>
      </c>
      <c r="M44" s="12" t="s">
        <v>96</v>
      </c>
      <c r="N44" s="12" t="s">
        <v>5</v>
      </c>
      <c r="O44" s="12" t="s">
        <v>97</v>
      </c>
      <c r="P44" s="12" t="s">
        <v>5</v>
      </c>
      <c r="Q44" s="12" t="s">
        <v>98</v>
      </c>
      <c r="R44" s="7" t="s">
        <v>6</v>
      </c>
      <c r="S44" s="7" t="s">
        <v>7</v>
      </c>
    </row>
    <row r="45" spans="1:19" ht="12.75" customHeight="1">
      <c r="A45" s="7">
        <v>1</v>
      </c>
      <c r="B45" t="s">
        <v>147</v>
      </c>
      <c r="C45" t="s">
        <v>209</v>
      </c>
      <c r="D45">
        <v>2003</v>
      </c>
      <c r="E45">
        <v>949</v>
      </c>
      <c r="G45" s="7" t="s">
        <v>31</v>
      </c>
      <c r="H45" s="7">
        <v>1</v>
      </c>
      <c r="I45" s="108">
        <v>3.3449074074074071E-3</v>
      </c>
      <c r="J45">
        <v>1</v>
      </c>
      <c r="K45" s="108">
        <v>1.849537037037037E-2</v>
      </c>
      <c r="L45">
        <v>1</v>
      </c>
      <c r="M45" s="108">
        <v>2.1840277777777778E-2</v>
      </c>
      <c r="N45">
        <v>1</v>
      </c>
      <c r="O45" s="108">
        <v>1.6851851851851851E-2</v>
      </c>
      <c r="P45">
        <v>16</v>
      </c>
      <c r="Q45" s="109">
        <v>3.8692129629629632E-2</v>
      </c>
    </row>
    <row r="46" spans="1:19" ht="12.75" customHeight="1">
      <c r="A46" s="7">
        <v>2</v>
      </c>
      <c r="B46" t="s">
        <v>210</v>
      </c>
      <c r="C46" t="s">
        <v>110</v>
      </c>
      <c r="D46">
        <v>1978</v>
      </c>
      <c r="E46">
        <v>950</v>
      </c>
      <c r="G46" s="7" t="s">
        <v>26</v>
      </c>
      <c r="H46" s="7">
        <v>1</v>
      </c>
      <c r="I46" s="108">
        <v>3.7384259259259263E-3</v>
      </c>
      <c r="J46">
        <v>2</v>
      </c>
      <c r="K46" s="108">
        <v>2.0763888888888887E-2</v>
      </c>
      <c r="L46">
        <v>2</v>
      </c>
      <c r="M46" s="108">
        <v>2.4502314814814814E-2</v>
      </c>
      <c r="N46">
        <v>2</v>
      </c>
      <c r="O46" s="108">
        <v>1.8564814814814815E-2</v>
      </c>
      <c r="P46">
        <v>18</v>
      </c>
      <c r="Q46" s="109">
        <v>4.3067129629629629E-2</v>
      </c>
    </row>
    <row r="47" spans="1:19" ht="12.75" customHeight="1">
      <c r="A47" s="7">
        <v>3</v>
      </c>
      <c r="B47" t="s">
        <v>211</v>
      </c>
      <c r="C47" t="s">
        <v>142</v>
      </c>
      <c r="D47">
        <v>2005</v>
      </c>
      <c r="E47">
        <v>903</v>
      </c>
      <c r="F47" s="10" t="s">
        <v>100</v>
      </c>
      <c r="G47" s="7" t="s">
        <v>31</v>
      </c>
      <c r="H47" s="7">
        <v>2</v>
      </c>
      <c r="I47" s="108">
        <v>7.2916666666666659E-3</v>
      </c>
      <c r="J47">
        <v>5</v>
      </c>
      <c r="K47" s="108">
        <v>2.2731481481481481E-2</v>
      </c>
      <c r="L47">
        <v>3</v>
      </c>
      <c r="M47" s="108">
        <v>3.0023148148148149E-2</v>
      </c>
      <c r="N47">
        <v>3</v>
      </c>
      <c r="O47" s="108">
        <v>1.3217592592592593E-2</v>
      </c>
      <c r="P47">
        <v>1</v>
      </c>
      <c r="Q47" s="109">
        <v>4.3240740740740739E-2</v>
      </c>
      <c r="R47" s="8">
        <v>50</v>
      </c>
    </row>
    <row r="48" spans="1:19" ht="12.75" customHeight="1">
      <c r="A48" s="7">
        <v>4</v>
      </c>
      <c r="B48" t="s">
        <v>181</v>
      </c>
      <c r="C48" t="s">
        <v>142</v>
      </c>
      <c r="D48">
        <v>2004</v>
      </c>
      <c r="E48">
        <v>200</v>
      </c>
      <c r="F48" s="10" t="s">
        <v>100</v>
      </c>
      <c r="G48" s="7" t="s">
        <v>31</v>
      </c>
      <c r="H48" s="7">
        <v>3</v>
      </c>
      <c r="I48" s="108">
        <v>6.828703703703704E-3</v>
      </c>
      <c r="J48">
        <v>3</v>
      </c>
      <c r="K48" s="108">
        <v>2.3483796296296298E-2</v>
      </c>
      <c r="L48">
        <v>4</v>
      </c>
      <c r="M48" s="108">
        <v>3.0312499999999996E-2</v>
      </c>
      <c r="N48">
        <v>4</v>
      </c>
      <c r="O48" s="108">
        <v>1.4444444444444446E-2</v>
      </c>
      <c r="P48">
        <v>3</v>
      </c>
      <c r="Q48" s="109">
        <v>4.4756944444444446E-2</v>
      </c>
      <c r="R48" s="8">
        <v>46</v>
      </c>
    </row>
    <row r="49" spans="1:18" ht="12.75" customHeight="1">
      <c r="A49" s="7">
        <v>5</v>
      </c>
      <c r="B49" t="s">
        <v>155</v>
      </c>
      <c r="C49" t="s">
        <v>142</v>
      </c>
      <c r="D49">
        <v>2002</v>
      </c>
      <c r="E49">
        <v>100</v>
      </c>
      <c r="F49" s="10" t="s">
        <v>100</v>
      </c>
      <c r="G49" s="7" t="s">
        <v>39</v>
      </c>
      <c r="H49" s="7">
        <v>1</v>
      </c>
      <c r="I49" s="108">
        <v>7.2106481481481475E-3</v>
      </c>
      <c r="J49">
        <v>4</v>
      </c>
      <c r="K49" s="108">
        <v>2.4537037037037038E-2</v>
      </c>
      <c r="L49">
        <v>8</v>
      </c>
      <c r="M49" s="108">
        <v>3.1747685185185184E-2</v>
      </c>
      <c r="N49">
        <v>7</v>
      </c>
      <c r="O49" s="108">
        <v>1.4085648148148151E-2</v>
      </c>
      <c r="P49">
        <v>2</v>
      </c>
      <c r="Q49" s="109">
        <v>4.5833333333333337E-2</v>
      </c>
      <c r="R49" s="8">
        <v>50</v>
      </c>
    </row>
    <row r="50" spans="1:18" ht="12.75" customHeight="1">
      <c r="A50" s="7">
        <v>6</v>
      </c>
      <c r="B50" t="s">
        <v>212</v>
      </c>
      <c r="C50" t="s">
        <v>142</v>
      </c>
      <c r="D50">
        <v>2005</v>
      </c>
      <c r="E50">
        <v>901</v>
      </c>
      <c r="F50" s="10" t="s">
        <v>100</v>
      </c>
      <c r="G50" s="7" t="s">
        <v>31</v>
      </c>
      <c r="H50" s="7">
        <v>4</v>
      </c>
      <c r="I50" s="108">
        <v>7.3032407407407412E-3</v>
      </c>
      <c r="J50">
        <v>6</v>
      </c>
      <c r="K50" s="108">
        <v>2.3842592592592596E-2</v>
      </c>
      <c r="L50">
        <v>5</v>
      </c>
      <c r="M50" s="108">
        <v>3.1145833333333334E-2</v>
      </c>
      <c r="N50">
        <v>5</v>
      </c>
      <c r="O50" s="108">
        <v>1.5347222222222222E-2</v>
      </c>
      <c r="P50">
        <v>7</v>
      </c>
      <c r="Q50" s="109">
        <v>4.6493055555555551E-2</v>
      </c>
      <c r="R50" s="8">
        <v>43</v>
      </c>
    </row>
    <row r="51" spans="1:18" ht="12.75" customHeight="1">
      <c r="A51" s="7">
        <v>7</v>
      </c>
      <c r="B51" t="s">
        <v>213</v>
      </c>
      <c r="C51" t="s">
        <v>142</v>
      </c>
      <c r="D51">
        <v>2005</v>
      </c>
      <c r="E51">
        <v>908</v>
      </c>
      <c r="F51" s="10" t="s">
        <v>100</v>
      </c>
      <c r="G51" s="7" t="s">
        <v>31</v>
      </c>
      <c r="H51" s="7">
        <v>5</v>
      </c>
      <c r="I51" s="108">
        <v>7.4305555555555548E-3</v>
      </c>
      <c r="J51">
        <v>8</v>
      </c>
      <c r="K51" s="108">
        <v>2.4259259259259258E-2</v>
      </c>
      <c r="L51">
        <v>6</v>
      </c>
      <c r="M51" s="108">
        <v>3.1689814814814816E-2</v>
      </c>
      <c r="N51">
        <v>6</v>
      </c>
      <c r="O51" s="108">
        <v>1.5381944444444443E-2</v>
      </c>
      <c r="P51">
        <v>8</v>
      </c>
      <c r="Q51" s="109">
        <v>4.7071759259259265E-2</v>
      </c>
      <c r="R51" s="8">
        <v>41</v>
      </c>
    </row>
    <row r="52" spans="1:18" ht="12.75" customHeight="1">
      <c r="A52" s="7">
        <v>8</v>
      </c>
      <c r="B52" t="s">
        <v>153</v>
      </c>
      <c r="C52" t="s">
        <v>154</v>
      </c>
      <c r="D52">
        <v>1980</v>
      </c>
      <c r="E52">
        <v>902</v>
      </c>
      <c r="G52" s="7" t="s">
        <v>28</v>
      </c>
      <c r="H52" s="7">
        <v>1</v>
      </c>
      <c r="I52" s="108">
        <v>7.4305555555555548E-3</v>
      </c>
      <c r="J52">
        <v>7</v>
      </c>
      <c r="K52" s="108">
        <v>2.5023148148148145E-2</v>
      </c>
      <c r="L52">
        <v>11</v>
      </c>
      <c r="M52" s="108">
        <v>3.24537037037037E-2</v>
      </c>
      <c r="N52">
        <v>8</v>
      </c>
      <c r="O52" s="108">
        <v>1.6284722222222221E-2</v>
      </c>
      <c r="P52">
        <v>14</v>
      </c>
      <c r="Q52" s="109">
        <v>4.8738425925925921E-2</v>
      </c>
    </row>
    <row r="53" spans="1:18" ht="12.75" customHeight="1">
      <c r="A53" s="7">
        <v>9</v>
      </c>
      <c r="B53" t="s">
        <v>214</v>
      </c>
      <c r="C53" t="s">
        <v>209</v>
      </c>
      <c r="D53">
        <v>2003</v>
      </c>
      <c r="E53">
        <v>906</v>
      </c>
      <c r="G53" s="7" t="s">
        <v>31</v>
      </c>
      <c r="H53" s="7">
        <v>6</v>
      </c>
      <c r="I53" s="108">
        <v>8.9351851851851866E-3</v>
      </c>
      <c r="J53">
        <v>13</v>
      </c>
      <c r="K53" s="108">
        <v>2.4918981481481483E-2</v>
      </c>
      <c r="L53">
        <v>10</v>
      </c>
      <c r="M53" s="108">
        <v>3.3854166666666664E-2</v>
      </c>
      <c r="N53">
        <v>11</v>
      </c>
      <c r="O53" s="108">
        <v>1.5243055555555557E-2</v>
      </c>
      <c r="P53">
        <v>6</v>
      </c>
      <c r="Q53" s="109">
        <v>4.9097222222222216E-2</v>
      </c>
    </row>
    <row r="54" spans="1:18" ht="12.75" customHeight="1">
      <c r="A54" s="7">
        <v>10</v>
      </c>
      <c r="B54" t="s">
        <v>215</v>
      </c>
      <c r="C54" t="s">
        <v>216</v>
      </c>
      <c r="D54">
        <v>1979</v>
      </c>
      <c r="E54">
        <v>910</v>
      </c>
      <c r="G54" s="7" t="s">
        <v>28</v>
      </c>
      <c r="H54" s="7">
        <v>2</v>
      </c>
      <c r="I54" s="108">
        <v>8.9004629629629625E-3</v>
      </c>
      <c r="J54">
        <v>12</v>
      </c>
      <c r="K54" s="108">
        <v>2.4398148148148145E-2</v>
      </c>
      <c r="L54">
        <v>7</v>
      </c>
      <c r="M54" s="108">
        <v>3.3298611111111112E-2</v>
      </c>
      <c r="N54">
        <v>9</v>
      </c>
      <c r="O54" s="108">
        <v>1.5914351851851853E-2</v>
      </c>
      <c r="P54">
        <v>11</v>
      </c>
      <c r="Q54" s="109">
        <v>4.9212962962962958E-2</v>
      </c>
    </row>
    <row r="55" spans="1:18" ht="12.75" customHeight="1">
      <c r="A55" s="7">
        <v>11</v>
      </c>
      <c r="B55" t="s">
        <v>217</v>
      </c>
      <c r="C55" t="s">
        <v>110</v>
      </c>
      <c r="D55">
        <v>1990</v>
      </c>
      <c r="E55">
        <v>905</v>
      </c>
      <c r="G55" s="7" t="s">
        <v>23</v>
      </c>
      <c r="H55" s="7">
        <v>1</v>
      </c>
      <c r="I55" s="108">
        <v>8.5300925925925926E-3</v>
      </c>
      <c r="J55">
        <v>10</v>
      </c>
      <c r="K55" s="108">
        <v>2.4918981481481483E-2</v>
      </c>
      <c r="L55">
        <v>9</v>
      </c>
      <c r="M55" s="108">
        <v>3.3449074074074069E-2</v>
      </c>
      <c r="N55">
        <v>10</v>
      </c>
      <c r="O55" s="108">
        <v>1.6064814814814813E-2</v>
      </c>
      <c r="P55">
        <v>13</v>
      </c>
      <c r="Q55" s="109">
        <v>4.9513888888888892E-2</v>
      </c>
    </row>
    <row r="56" spans="1:18" ht="12.75" customHeight="1">
      <c r="A56" s="7">
        <v>12</v>
      </c>
      <c r="B56" t="s">
        <v>179</v>
      </c>
      <c r="C56" t="s">
        <v>103</v>
      </c>
      <c r="D56">
        <v>2006</v>
      </c>
      <c r="E56">
        <v>904</v>
      </c>
      <c r="F56" s="10" t="s">
        <v>100</v>
      </c>
      <c r="G56" s="7" t="s">
        <v>31</v>
      </c>
      <c r="H56" s="7">
        <v>7</v>
      </c>
      <c r="I56" s="108">
        <v>7.9282407407407409E-3</v>
      </c>
      <c r="J56">
        <v>9</v>
      </c>
      <c r="K56" s="108">
        <v>2.6087962962962966E-2</v>
      </c>
      <c r="L56">
        <v>12</v>
      </c>
      <c r="M56" s="108">
        <v>3.4016203703703708E-2</v>
      </c>
      <c r="N56">
        <v>12</v>
      </c>
      <c r="O56" s="108">
        <v>1.6724537037037034E-2</v>
      </c>
      <c r="P56">
        <v>15</v>
      </c>
      <c r="Q56" s="109">
        <v>5.0740740740740746E-2</v>
      </c>
      <c r="R56" s="8">
        <v>40</v>
      </c>
    </row>
    <row r="57" spans="1:18" ht="12.75" customHeight="1">
      <c r="A57" s="7">
        <v>13</v>
      </c>
      <c r="B57" t="s">
        <v>218</v>
      </c>
      <c r="C57" t="s">
        <v>209</v>
      </c>
      <c r="D57">
        <v>2004</v>
      </c>
      <c r="E57">
        <v>101</v>
      </c>
      <c r="G57" s="7" t="s">
        <v>39</v>
      </c>
      <c r="H57" s="7">
        <v>2</v>
      </c>
      <c r="I57" s="108">
        <v>9.432870370370371E-3</v>
      </c>
      <c r="J57">
        <v>16</v>
      </c>
      <c r="K57" s="108">
        <v>2.6817129629629632E-2</v>
      </c>
      <c r="L57">
        <v>13</v>
      </c>
      <c r="M57" s="108">
        <v>3.6249999999999998E-2</v>
      </c>
      <c r="N57">
        <v>14</v>
      </c>
      <c r="O57" s="108">
        <v>1.5891203703703703E-2</v>
      </c>
      <c r="P57">
        <v>10</v>
      </c>
      <c r="Q57" s="109">
        <v>5.2141203703703703E-2</v>
      </c>
    </row>
    <row r="58" spans="1:18" ht="12.75" customHeight="1">
      <c r="A58" s="7">
        <v>14</v>
      </c>
      <c r="B58" t="s">
        <v>219</v>
      </c>
      <c r="C58" t="s">
        <v>220</v>
      </c>
      <c r="D58">
        <v>2005</v>
      </c>
      <c r="E58">
        <v>900</v>
      </c>
      <c r="G58" s="7" t="s">
        <v>31</v>
      </c>
      <c r="H58" s="7">
        <v>8</v>
      </c>
      <c r="I58" s="108">
        <v>9.2592592592592605E-3</v>
      </c>
      <c r="J58">
        <v>15</v>
      </c>
      <c r="K58" s="108">
        <v>2.7094907407407404E-2</v>
      </c>
      <c r="L58">
        <v>14</v>
      </c>
      <c r="M58" s="108">
        <v>3.6354166666666667E-2</v>
      </c>
      <c r="N58">
        <v>15</v>
      </c>
      <c r="O58" s="108">
        <v>1.5995370370370372E-2</v>
      </c>
      <c r="P58">
        <v>12</v>
      </c>
      <c r="Q58" s="109">
        <v>5.2349537037037042E-2</v>
      </c>
    </row>
    <row r="59" spans="1:18" ht="12.75" customHeight="1">
      <c r="A59" s="7">
        <v>15</v>
      </c>
      <c r="B59" t="s">
        <v>221</v>
      </c>
      <c r="C59" t="s">
        <v>222</v>
      </c>
      <c r="D59">
        <v>1990</v>
      </c>
      <c r="E59">
        <v>914</v>
      </c>
      <c r="G59" s="7" t="s">
        <v>23</v>
      </c>
      <c r="H59" s="7">
        <v>2</v>
      </c>
      <c r="I59" s="108">
        <v>1.1203703703703704E-2</v>
      </c>
      <c r="J59">
        <v>18</v>
      </c>
      <c r="K59" s="108">
        <v>2.7685185185185188E-2</v>
      </c>
      <c r="L59">
        <v>17</v>
      </c>
      <c r="M59" s="108">
        <v>3.888888888888889E-2</v>
      </c>
      <c r="N59">
        <v>18</v>
      </c>
      <c r="O59" s="108">
        <v>1.4467592592592593E-2</v>
      </c>
      <c r="P59">
        <v>4</v>
      </c>
      <c r="Q59" s="109">
        <v>5.3356481481481477E-2</v>
      </c>
    </row>
    <row r="60" spans="1:18" ht="12.75" customHeight="1">
      <c r="A60" s="7">
        <v>16</v>
      </c>
      <c r="B60" t="s">
        <v>223</v>
      </c>
      <c r="C60" t="s">
        <v>81</v>
      </c>
      <c r="D60">
        <v>2000</v>
      </c>
      <c r="E60">
        <v>909</v>
      </c>
      <c r="G60" s="7" t="s">
        <v>46</v>
      </c>
      <c r="H60" s="7">
        <v>1</v>
      </c>
      <c r="I60" s="108">
        <v>1.045138888888889E-2</v>
      </c>
      <c r="J60">
        <v>17</v>
      </c>
      <c r="K60" s="108">
        <v>2.7395833333333338E-2</v>
      </c>
      <c r="L60">
        <v>16</v>
      </c>
      <c r="M60" s="108">
        <v>3.784722222222222E-2</v>
      </c>
      <c r="N60">
        <v>16</v>
      </c>
      <c r="O60" s="108">
        <v>1.5856481481481482E-2</v>
      </c>
      <c r="P60">
        <v>9</v>
      </c>
      <c r="Q60" s="109">
        <v>5.3703703703703698E-2</v>
      </c>
    </row>
    <row r="61" spans="1:18" ht="12.75" customHeight="1">
      <c r="A61" s="7">
        <v>17</v>
      </c>
      <c r="B61" t="s">
        <v>224</v>
      </c>
      <c r="C61" t="s">
        <v>110</v>
      </c>
      <c r="D61">
        <v>2004</v>
      </c>
      <c r="E61">
        <v>907</v>
      </c>
      <c r="G61" s="7" t="s">
        <v>31</v>
      </c>
      <c r="H61" s="7">
        <v>9</v>
      </c>
      <c r="I61" s="108">
        <v>8.5532407407407415E-3</v>
      </c>
      <c r="J61">
        <v>11</v>
      </c>
      <c r="K61" s="108">
        <v>2.7199074074074073E-2</v>
      </c>
      <c r="L61">
        <v>15</v>
      </c>
      <c r="M61" s="108">
        <v>3.5752314814814813E-2</v>
      </c>
      <c r="N61">
        <v>13</v>
      </c>
      <c r="O61" s="108">
        <v>1.8414351851851852E-2</v>
      </c>
      <c r="P61">
        <v>17</v>
      </c>
      <c r="Q61" s="109">
        <v>5.4166666666666669E-2</v>
      </c>
    </row>
    <row r="62" spans="1:18" ht="12.75" customHeight="1">
      <c r="A62" s="7">
        <v>18</v>
      </c>
      <c r="B62" t="s">
        <v>225</v>
      </c>
      <c r="C62" t="s">
        <v>110</v>
      </c>
      <c r="D62">
        <v>2004</v>
      </c>
      <c r="E62">
        <v>102</v>
      </c>
      <c r="G62" s="7" t="s">
        <v>31</v>
      </c>
      <c r="H62" s="7">
        <v>10</v>
      </c>
      <c r="I62" s="108">
        <v>8.9583333333333338E-3</v>
      </c>
      <c r="J62">
        <v>14</v>
      </c>
      <c r="K62" s="108">
        <v>2.9039351851851854E-2</v>
      </c>
      <c r="L62">
        <v>18</v>
      </c>
      <c r="M62" s="108">
        <v>3.7997685185185183E-2</v>
      </c>
      <c r="N62">
        <v>17</v>
      </c>
      <c r="O62" s="108">
        <v>1.9803240740740739E-2</v>
      </c>
      <c r="P62">
        <v>20</v>
      </c>
      <c r="Q62" s="109">
        <v>5.7800925925925929E-2</v>
      </c>
    </row>
    <row r="63" spans="1:18" ht="12.75" customHeight="1">
      <c r="A63" s="7">
        <v>19</v>
      </c>
      <c r="B63" t="s">
        <v>226</v>
      </c>
      <c r="C63" t="s">
        <v>88</v>
      </c>
      <c r="D63">
        <v>1989</v>
      </c>
      <c r="E63">
        <v>911</v>
      </c>
      <c r="G63" s="7" t="s">
        <v>34</v>
      </c>
      <c r="H63" s="7">
        <v>1</v>
      </c>
      <c r="I63" s="108">
        <v>1.1331018518518518E-2</v>
      </c>
      <c r="J63">
        <v>20</v>
      </c>
      <c r="K63" s="108">
        <v>3.0104166666666668E-2</v>
      </c>
      <c r="L63">
        <v>19</v>
      </c>
      <c r="M63" s="108">
        <v>4.1435185185185179E-2</v>
      </c>
      <c r="N63">
        <v>19</v>
      </c>
      <c r="O63" s="108">
        <v>1.9456018518518518E-2</v>
      </c>
      <c r="P63">
        <v>19</v>
      </c>
      <c r="Q63" s="109">
        <v>6.0891203703703704E-2</v>
      </c>
    </row>
    <row r="64" spans="1:18" ht="12.75" customHeight="1">
      <c r="A64" s="7">
        <v>20</v>
      </c>
      <c r="B64" t="s">
        <v>227</v>
      </c>
      <c r="C64" t="s">
        <v>81</v>
      </c>
      <c r="D64">
        <v>1980</v>
      </c>
      <c r="E64">
        <v>915</v>
      </c>
      <c r="G64" s="7" t="s">
        <v>28</v>
      </c>
      <c r="H64" s="7">
        <v>3</v>
      </c>
      <c r="I64" s="108">
        <v>1.6018518518518519E-2</v>
      </c>
      <c r="J64">
        <v>25</v>
      </c>
      <c r="K64" s="108">
        <v>3.050925925925926E-2</v>
      </c>
      <c r="L64">
        <v>20</v>
      </c>
      <c r="M64" s="108">
        <v>4.6527777777777779E-2</v>
      </c>
      <c r="N64">
        <v>21</v>
      </c>
      <c r="O64" s="108">
        <v>1.5219907407407409E-2</v>
      </c>
      <c r="P64">
        <v>5</v>
      </c>
      <c r="Q64" s="109">
        <v>6.174768518518519E-2</v>
      </c>
    </row>
    <row r="65" spans="1:17" ht="12.75" customHeight="1">
      <c r="A65" s="7">
        <v>21</v>
      </c>
      <c r="B65" t="s">
        <v>228</v>
      </c>
      <c r="C65" t="s">
        <v>81</v>
      </c>
      <c r="D65">
        <v>1991</v>
      </c>
      <c r="E65">
        <v>913</v>
      </c>
      <c r="G65" s="7" t="s">
        <v>23</v>
      </c>
      <c r="H65" s="7">
        <v>3</v>
      </c>
      <c r="I65" s="108">
        <v>1.1307870370370371E-2</v>
      </c>
      <c r="J65">
        <v>19</v>
      </c>
      <c r="K65" s="108">
        <v>3.2141203703703707E-2</v>
      </c>
      <c r="L65">
        <v>21</v>
      </c>
      <c r="M65" s="108">
        <v>4.3449074074074077E-2</v>
      </c>
      <c r="N65">
        <v>20</v>
      </c>
      <c r="O65" s="108">
        <v>2.6666666666666668E-2</v>
      </c>
      <c r="P65">
        <v>22</v>
      </c>
      <c r="Q65" s="109">
        <v>7.0115740740740742E-2</v>
      </c>
    </row>
    <row r="66" spans="1:17" ht="12.75" customHeight="1">
      <c r="A66" s="7">
        <v>22</v>
      </c>
      <c r="B66" t="s">
        <v>229</v>
      </c>
      <c r="C66" t="s">
        <v>81</v>
      </c>
      <c r="D66">
        <v>1962</v>
      </c>
      <c r="E66">
        <v>912</v>
      </c>
      <c r="G66" s="7" t="s">
        <v>49</v>
      </c>
      <c r="H66" s="7">
        <v>1</v>
      </c>
      <c r="I66" s="108">
        <v>1.5104166666666667E-2</v>
      </c>
      <c r="J66">
        <v>24</v>
      </c>
      <c r="K66" s="108">
        <v>3.3437500000000002E-2</v>
      </c>
      <c r="L66">
        <v>22</v>
      </c>
      <c r="M66" s="108">
        <v>4.854166666666667E-2</v>
      </c>
      <c r="N66">
        <v>22</v>
      </c>
      <c r="O66" s="108">
        <v>2.613425925925926E-2</v>
      </c>
      <c r="P66">
        <v>21</v>
      </c>
      <c r="Q66" s="109">
        <v>7.4675925925925923E-2</v>
      </c>
    </row>
  </sheetData>
  <sheetProtection selectLockedCells="1" selectUnlockedCells="1"/>
  <mergeCells count="3">
    <mergeCell ref="A1:Q1"/>
    <mergeCell ref="A2:Q2"/>
    <mergeCell ref="A42:Q42"/>
  </mergeCells>
  <pageMargins left="0.78749999999999998" right="0.78749999999999998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61"/>
  <sheetViews>
    <sheetView workbookViewId="0">
      <selection sqref="A1:Q1"/>
    </sheetView>
  </sheetViews>
  <sheetFormatPr defaultColWidth="8.81640625" defaultRowHeight="12.75" customHeight="1"/>
  <cols>
    <col min="1" max="1" width="4.26953125" style="7" customWidth="1"/>
    <col min="2" max="2" width="17.453125" customWidth="1"/>
    <col min="3" max="3" width="19.26953125" customWidth="1"/>
    <col min="4" max="4" width="5.7265625" style="8" customWidth="1"/>
    <col min="5" max="5" width="4.26953125" customWidth="1"/>
    <col min="6" max="7" width="4.26953125" style="10" customWidth="1"/>
    <col min="8" max="8" width="3.7265625" style="10" customWidth="1"/>
    <col min="9" max="9" width="9.1796875" style="8" customWidth="1"/>
    <col min="10" max="10" width="3.7265625" style="8" customWidth="1"/>
    <col min="11" max="11" width="9.1796875" style="8" customWidth="1"/>
    <col min="12" max="12" width="3.7265625" style="8" customWidth="1"/>
    <col min="13" max="13" width="9.1796875" style="8" customWidth="1"/>
    <col min="14" max="14" width="3.7265625" style="8" customWidth="1"/>
    <col min="15" max="15" width="9.453125" style="8" customWidth="1"/>
    <col min="16" max="16" width="3.7265625" style="8" customWidth="1"/>
    <col min="17" max="17" width="9.1796875" style="11" customWidth="1"/>
    <col min="18" max="19" width="4.26953125" style="8" customWidth="1"/>
  </cols>
  <sheetData>
    <row r="1" spans="1:19" ht="15" customHeight="1">
      <c r="A1" s="201" t="s">
        <v>509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/>
      <c r="S1"/>
    </row>
    <row r="2" spans="1:19" ht="15" customHeight="1">
      <c r="A2" s="201" t="s">
        <v>510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/>
      <c r="S2"/>
    </row>
    <row r="3" spans="1:19" ht="15" customHeight="1">
      <c r="A3" s="12"/>
      <c r="D3"/>
      <c r="F3" s="13"/>
      <c r="G3" s="13"/>
      <c r="H3" s="12"/>
      <c r="I3" s="23"/>
      <c r="K3" s="23"/>
      <c r="M3" s="23"/>
      <c r="O3" s="23"/>
      <c r="Q3" s="24"/>
      <c r="R3"/>
      <c r="S3"/>
    </row>
    <row r="4" spans="1:19" ht="15" customHeight="1">
      <c r="A4" s="14" t="s">
        <v>91</v>
      </c>
      <c r="B4" s="12" t="s">
        <v>1</v>
      </c>
      <c r="C4" s="12" t="s">
        <v>2</v>
      </c>
      <c r="D4" s="12" t="s">
        <v>3</v>
      </c>
      <c r="E4" s="12" t="s">
        <v>92</v>
      </c>
      <c r="F4" s="13" t="s">
        <v>93</v>
      </c>
      <c r="G4" s="13" t="s">
        <v>4</v>
      </c>
      <c r="H4" s="12" t="s">
        <v>5</v>
      </c>
      <c r="I4" s="24" t="s">
        <v>94</v>
      </c>
      <c r="J4" s="14" t="s">
        <v>5</v>
      </c>
      <c r="K4" s="25" t="s">
        <v>95</v>
      </c>
      <c r="L4" s="14" t="s">
        <v>5</v>
      </c>
      <c r="M4" s="24" t="s">
        <v>96</v>
      </c>
      <c r="N4" s="14" t="s">
        <v>5</v>
      </c>
      <c r="O4" s="25" t="s">
        <v>97</v>
      </c>
      <c r="P4" s="14" t="s">
        <v>5</v>
      </c>
      <c r="Q4" s="25" t="s">
        <v>98</v>
      </c>
      <c r="R4" s="7" t="s">
        <v>6</v>
      </c>
      <c r="S4" s="7" t="s">
        <v>7</v>
      </c>
    </row>
    <row r="5" spans="1:19" ht="14.9" customHeight="1">
      <c r="A5" s="7">
        <v>1</v>
      </c>
      <c r="B5" s="144" t="str">
        <f>[9]Výsledky!E5</f>
        <v>Linduška František</v>
      </c>
      <c r="C5" s="199" t="str">
        <f>[9]Výsledky!G5</f>
        <v>TCV Jindřichův Hradec</v>
      </c>
      <c r="D5" s="144">
        <f>[9]Výsledky!F5</f>
        <v>1994</v>
      </c>
      <c r="E5" s="144">
        <f>[9]Výsledky!D5</f>
        <v>32</v>
      </c>
      <c r="F5" s="10" t="s">
        <v>100</v>
      </c>
      <c r="G5" s="195" t="str">
        <f>[9]Výsledky!C5</f>
        <v>M3</v>
      </c>
      <c r="H5" s="195" t="str">
        <f>[9]Výsledky!B5</f>
        <v>1.</v>
      </c>
      <c r="I5" s="147">
        <f>([10]Výsledky!I5)</f>
        <v>0.10347222222222222</v>
      </c>
      <c r="J5">
        <f t="shared" ref="J5:J36" si="0">RANK(I5,I5:I54,40)</f>
        <v>4</v>
      </c>
      <c r="K5" s="147">
        <f>([10]Výsledky!J5)</f>
        <v>0.29097222222222224</v>
      </c>
      <c r="L5">
        <f t="shared" ref="L5:L36" si="1">RANK(K5,K5:K54,40)</f>
        <v>6</v>
      </c>
      <c r="M5" s="151">
        <f t="shared" ref="M5" si="2">K5+I5</f>
        <v>0.39444444444444449</v>
      </c>
      <c r="N5">
        <f t="shared" ref="N5:N36" si="3">RANK(M5,M5:M54,40)</f>
        <v>1</v>
      </c>
      <c r="O5" s="147">
        <f>([10]Výsledky!K5)</f>
        <v>0.16527777777777777</v>
      </c>
      <c r="P5">
        <f t="shared" ref="P5:P36" si="4">RANK(O5,O5:O54,40)</f>
        <v>2</v>
      </c>
      <c r="Q5" s="194" t="str">
        <f>[10]Výsledky!H5</f>
        <v>00:13:25.73</v>
      </c>
      <c r="R5" s="8">
        <v>50</v>
      </c>
      <c r="S5" s="8">
        <v>100</v>
      </c>
    </row>
    <row r="6" spans="1:19" ht="14.9" customHeight="1">
      <c r="A6" s="7">
        <v>2</v>
      </c>
      <c r="B6" s="144" t="str">
        <f>[9]Výsledky!E6</f>
        <v>Koptík Jiří</v>
      </c>
      <c r="C6" s="199" t="str">
        <f>[9]Výsledky!G6</f>
        <v>TriSK České Budějovice</v>
      </c>
      <c r="D6" s="144">
        <f>[9]Výsledky!F6</f>
        <v>2008</v>
      </c>
      <c r="E6" s="144">
        <f>[9]Výsledky!D6</f>
        <v>10</v>
      </c>
      <c r="F6" s="10" t="s">
        <v>100</v>
      </c>
      <c r="G6" s="195" t="str">
        <f>[9]Výsledky!C6</f>
        <v>M1</v>
      </c>
      <c r="H6" s="195" t="str">
        <f>[9]Výsledky!B6</f>
        <v>1.</v>
      </c>
      <c r="I6" s="147">
        <f>([10]Výsledky!I6)</f>
        <v>0.10208333333333333</v>
      </c>
      <c r="J6">
        <f t="shared" si="0"/>
        <v>3</v>
      </c>
      <c r="K6" s="147">
        <f>([10]Výsledky!J6)</f>
        <v>0.29375000000000001</v>
      </c>
      <c r="L6">
        <f t="shared" si="1"/>
        <v>7</v>
      </c>
      <c r="M6" s="151">
        <f t="shared" ref="M6:M7" si="5">K6+I6</f>
        <v>0.39583333333333337</v>
      </c>
      <c r="N6">
        <f t="shared" si="3"/>
        <v>2</v>
      </c>
      <c r="O6" s="147">
        <f>([10]Výsledky!K6)</f>
        <v>0.16597222222222222</v>
      </c>
      <c r="P6">
        <f t="shared" si="4"/>
        <v>2</v>
      </c>
      <c r="Q6" s="194" t="str">
        <f>[10]Výsledky!H6</f>
        <v>00:13:28.73</v>
      </c>
      <c r="R6" s="8">
        <v>50</v>
      </c>
      <c r="S6" s="8">
        <v>96</v>
      </c>
    </row>
    <row r="7" spans="1:19" ht="14.9" customHeight="1">
      <c r="A7" s="7">
        <v>3</v>
      </c>
      <c r="B7" s="144" t="str">
        <f>[9]Výsledky!E7</f>
        <v>Kozojed Ondřej</v>
      </c>
      <c r="C7" s="199" t="str">
        <f>[9]Výsledky!G7</f>
        <v>Triathlon Team Tábor</v>
      </c>
      <c r="D7" s="144">
        <f>[9]Výsledky!F7</f>
        <v>2007</v>
      </c>
      <c r="E7" s="144">
        <f>[9]Výsledky!D7</f>
        <v>41</v>
      </c>
      <c r="F7" s="10" t="s">
        <v>100</v>
      </c>
      <c r="G7" s="195" t="str">
        <f>[9]Výsledky!C7</f>
        <v>M1</v>
      </c>
      <c r="H7" s="195" t="str">
        <f>[9]Výsledky!B7</f>
        <v>2.</v>
      </c>
      <c r="I7" s="147">
        <f>([10]Výsledky!I7)</f>
        <v>0.10138888888888889</v>
      </c>
      <c r="J7">
        <f t="shared" si="0"/>
        <v>2</v>
      </c>
      <c r="K7" s="147">
        <f>([10]Výsledky!J7)</f>
        <v>0.29444444444444445</v>
      </c>
      <c r="L7">
        <f t="shared" si="1"/>
        <v>7</v>
      </c>
      <c r="M7" s="151">
        <f t="shared" si="5"/>
        <v>0.39583333333333337</v>
      </c>
      <c r="N7">
        <f t="shared" si="3"/>
        <v>2</v>
      </c>
      <c r="O7" s="147">
        <f>([10]Výsledky!K7)</f>
        <v>0.1763888888888889</v>
      </c>
      <c r="P7">
        <f t="shared" si="4"/>
        <v>3</v>
      </c>
      <c r="Q7" s="194" t="str">
        <f>[10]Výsledky!H7</f>
        <v>00:13:43.62</v>
      </c>
      <c r="R7" s="8">
        <v>46</v>
      </c>
      <c r="S7" s="8">
        <v>93</v>
      </c>
    </row>
    <row r="8" spans="1:19" ht="14.9" customHeight="1">
      <c r="A8" s="7">
        <v>4</v>
      </c>
      <c r="B8" s="144" t="str">
        <f>[9]Výsledky!E8</f>
        <v>Koptík Jiří</v>
      </c>
      <c r="C8" s="199" t="str">
        <f>[9]Výsledky!G8</f>
        <v>TriSK České Budějovice</v>
      </c>
      <c r="D8" s="144">
        <f>[9]Výsledky!F8</f>
        <v>1982</v>
      </c>
      <c r="E8" s="144">
        <f>[9]Výsledky!D8</f>
        <v>9</v>
      </c>
      <c r="F8" s="10" t="s">
        <v>100</v>
      </c>
      <c r="G8" s="195" t="str">
        <f>[9]Výsledky!C8</f>
        <v>M4</v>
      </c>
      <c r="H8" s="195" t="str">
        <f>[9]Výsledky!B8</f>
        <v>1.</v>
      </c>
      <c r="I8" s="147">
        <f>([10]Výsledky!I8)</f>
        <v>0.11458333333333333</v>
      </c>
      <c r="J8">
        <f t="shared" si="0"/>
        <v>6</v>
      </c>
      <c r="K8" s="147">
        <f>([10]Výsledky!J8)</f>
        <v>0.29791666666666666</v>
      </c>
      <c r="L8">
        <f t="shared" si="1"/>
        <v>10</v>
      </c>
      <c r="M8" s="151">
        <f t="shared" ref="M8:M13" si="6">K8+I8</f>
        <v>0.41249999999999998</v>
      </c>
      <c r="N8">
        <f t="shared" si="3"/>
        <v>7</v>
      </c>
      <c r="O8" s="147">
        <f>([10]Výsledky!K8)</f>
        <v>0.16180555555555556</v>
      </c>
      <c r="P8">
        <f t="shared" si="4"/>
        <v>1</v>
      </c>
      <c r="Q8" s="194" t="str">
        <f>[10]Výsledky!H8</f>
        <v>00:13:47.20</v>
      </c>
      <c r="R8" s="8">
        <v>50</v>
      </c>
      <c r="S8" s="8">
        <v>91</v>
      </c>
    </row>
    <row r="9" spans="1:19" ht="14.9" customHeight="1">
      <c r="A9" s="7">
        <v>5</v>
      </c>
      <c r="B9" s="144" t="str">
        <f>[9]Výsledky!E9</f>
        <v>Zajíc Václav</v>
      </c>
      <c r="C9" s="199" t="str">
        <f>[9]Výsledky!G9</f>
        <v>TriSK České Budějovice</v>
      </c>
      <c r="D9" s="144">
        <f>[9]Výsledky!F9</f>
        <v>1979</v>
      </c>
      <c r="E9" s="144">
        <f>[9]Výsledky!D9</f>
        <v>22</v>
      </c>
      <c r="F9" s="10" t="s">
        <v>100</v>
      </c>
      <c r="G9" s="195" t="str">
        <f>[9]Výsledky!C9</f>
        <v>M4</v>
      </c>
      <c r="H9" s="195" t="str">
        <f>[9]Výsledky!B9</f>
        <v>2.</v>
      </c>
      <c r="I9" s="147">
        <f>([10]Výsledky!I9)</f>
        <v>0.10833333333333334</v>
      </c>
      <c r="J9">
        <f t="shared" si="0"/>
        <v>2</v>
      </c>
      <c r="K9" s="147">
        <f>([10]Výsledky!J9)</f>
        <v>0.28680555555555554</v>
      </c>
      <c r="L9">
        <f t="shared" si="1"/>
        <v>2</v>
      </c>
      <c r="M9" s="151">
        <f t="shared" si="6"/>
        <v>0.39513888888888887</v>
      </c>
      <c r="N9">
        <f t="shared" si="3"/>
        <v>1</v>
      </c>
      <c r="O9" s="147">
        <f>([10]Výsledky!K9)</f>
        <v>0.18333333333333332</v>
      </c>
      <c r="P9">
        <f t="shared" si="4"/>
        <v>7</v>
      </c>
      <c r="Q9" s="194" t="str">
        <f>[10]Výsledky!H9</f>
        <v>00:13:53.09</v>
      </c>
      <c r="R9" s="8">
        <v>46</v>
      </c>
      <c r="S9" s="8">
        <v>90</v>
      </c>
    </row>
    <row r="10" spans="1:19" ht="14.9" customHeight="1">
      <c r="A10" s="7">
        <v>6</v>
      </c>
      <c r="B10" s="144" t="str">
        <f>[9]Výsledky!E10</f>
        <v>Koranda David</v>
      </c>
      <c r="C10" s="199" t="str">
        <f>[9]Výsledky!G10</f>
        <v>TriSK České Budějovice</v>
      </c>
      <c r="D10" s="144">
        <f>[9]Výsledky!F10</f>
        <v>1983</v>
      </c>
      <c r="E10" s="144">
        <f>[9]Výsledky!D10</f>
        <v>11</v>
      </c>
      <c r="F10" s="10" t="s">
        <v>100</v>
      </c>
      <c r="G10" s="195" t="str">
        <f>[9]Výsledky!C10</f>
        <v>M4</v>
      </c>
      <c r="H10" s="195" t="str">
        <f>[9]Výsledky!B10</f>
        <v>3.</v>
      </c>
      <c r="I10" s="147">
        <f>([10]Výsledky!I10)</f>
        <v>0.12013888888888889</v>
      </c>
      <c r="J10">
        <f t="shared" si="0"/>
        <v>11</v>
      </c>
      <c r="K10" s="147">
        <f>([10]Výsledky!J10)</f>
        <v>0.28958333333333336</v>
      </c>
      <c r="L10">
        <f t="shared" si="1"/>
        <v>3</v>
      </c>
      <c r="M10" s="151">
        <f t="shared" si="6"/>
        <v>0.40972222222222227</v>
      </c>
      <c r="N10">
        <f t="shared" si="3"/>
        <v>2</v>
      </c>
      <c r="O10" s="147">
        <f>([10]Výsledky!K10)</f>
        <v>0.17777777777777778</v>
      </c>
      <c r="P10">
        <f t="shared" si="4"/>
        <v>2</v>
      </c>
      <c r="Q10" s="194" t="str">
        <f>[10]Výsledky!H10</f>
        <v>00:14:05.35</v>
      </c>
      <c r="R10" s="8">
        <v>43</v>
      </c>
      <c r="S10" s="8">
        <v>89</v>
      </c>
    </row>
    <row r="11" spans="1:19" ht="14.9" customHeight="1">
      <c r="A11" s="7">
        <v>7</v>
      </c>
      <c r="B11" s="144" t="str">
        <f>[9]Výsledky!E11</f>
        <v>Stejskal Marek</v>
      </c>
      <c r="C11" s="199" t="str">
        <f>[9]Výsledky!G11</f>
        <v>Dinos TT</v>
      </c>
      <c r="D11" s="144">
        <f>[9]Výsledky!F11</f>
        <v>1993</v>
      </c>
      <c r="E11" s="144">
        <f>[9]Výsledky!D11</f>
        <v>18</v>
      </c>
      <c r="F11" s="10" t="s">
        <v>100</v>
      </c>
      <c r="G11" s="195" t="str">
        <f>[9]Výsledky!C11</f>
        <v>M3</v>
      </c>
      <c r="H11" s="195" t="str">
        <f>[9]Výsledky!B11</f>
        <v>2.</v>
      </c>
      <c r="I11" s="147">
        <f>([10]Výsledky!I11)</f>
        <v>0.12430555555555556</v>
      </c>
      <c r="J11">
        <f t="shared" si="0"/>
        <v>14</v>
      </c>
      <c r="K11" s="147">
        <f>([10]Výsledky!J11)</f>
        <v>0.28541666666666665</v>
      </c>
      <c r="L11">
        <f t="shared" si="1"/>
        <v>1</v>
      </c>
      <c r="M11" s="151">
        <f t="shared" si="6"/>
        <v>0.40972222222222221</v>
      </c>
      <c r="N11">
        <f t="shared" si="3"/>
        <v>1</v>
      </c>
      <c r="O11" s="147">
        <f>([10]Výsledky!K11)</f>
        <v>0.18124999999999999</v>
      </c>
      <c r="P11">
        <f t="shared" si="4"/>
        <v>3</v>
      </c>
      <c r="Q11" s="194" t="str">
        <f>[10]Výsledky!H11</f>
        <v>00:14:11.70</v>
      </c>
      <c r="R11" s="8">
        <v>46</v>
      </c>
      <c r="S11" s="8">
        <v>88</v>
      </c>
    </row>
    <row r="12" spans="1:19" ht="14.9" customHeight="1">
      <c r="A12" s="7">
        <v>8</v>
      </c>
      <c r="B12" s="144" t="str">
        <f>[9]Výsledky!E12</f>
        <v>Šoula Václav</v>
      </c>
      <c r="C12" s="199" t="str">
        <f>[9]Výsledky!G12</f>
        <v>Triatlon Team Tábor</v>
      </c>
      <c r="D12" s="144">
        <f>[9]Výsledky!F12</f>
        <v>2009</v>
      </c>
      <c r="E12" s="144">
        <f>[9]Výsledky!D12</f>
        <v>39</v>
      </c>
      <c r="F12" s="10" t="s">
        <v>100</v>
      </c>
      <c r="G12" s="195" t="str">
        <f>[9]Výsledky!C12</f>
        <v>M1</v>
      </c>
      <c r="H12" s="195" t="str">
        <f>[9]Výsledky!B12</f>
        <v>3.</v>
      </c>
      <c r="I12" s="147">
        <f>([10]Výsledky!I12)</f>
        <v>0.11180555555555556</v>
      </c>
      <c r="J12">
        <f t="shared" si="0"/>
        <v>3</v>
      </c>
      <c r="K12" s="147">
        <f>([10]Výsledky!J12)</f>
        <v>0.3</v>
      </c>
      <c r="L12">
        <f t="shared" si="1"/>
        <v>8</v>
      </c>
      <c r="M12" s="151">
        <f t="shared" si="6"/>
        <v>0.41180555555555554</v>
      </c>
      <c r="N12">
        <f t="shared" si="3"/>
        <v>2</v>
      </c>
      <c r="O12" s="147">
        <f>([10]Výsledky!K12)</f>
        <v>0.18263888888888888</v>
      </c>
      <c r="P12">
        <f t="shared" si="4"/>
        <v>3</v>
      </c>
      <c r="Q12" s="194" t="str">
        <f>[10]Výsledky!H12</f>
        <v>00:14:16.04</v>
      </c>
      <c r="R12" s="8">
        <v>43</v>
      </c>
      <c r="S12" s="8">
        <v>87</v>
      </c>
    </row>
    <row r="13" spans="1:19" ht="14.9" customHeight="1">
      <c r="A13" s="7">
        <v>9</v>
      </c>
      <c r="B13" s="144" t="str">
        <f>[9]Výsledky!E13</f>
        <v>Šíp Jaromír</v>
      </c>
      <c r="C13" s="199" t="str">
        <f>[9]Výsledky!G13</f>
        <v>TT Tálín</v>
      </c>
      <c r="D13" s="144">
        <f>[9]Výsledky!F13</f>
        <v>1979</v>
      </c>
      <c r="E13" s="144">
        <f>[9]Výsledky!D13</f>
        <v>20</v>
      </c>
      <c r="F13" s="10" t="s">
        <v>100</v>
      </c>
      <c r="G13" s="195" t="str">
        <f>[9]Výsledky!C13</f>
        <v>M4</v>
      </c>
      <c r="H13" s="195" t="str">
        <f>[9]Výsledky!B13</f>
        <v>4.</v>
      </c>
      <c r="I13" s="147">
        <f>([10]Výsledky!I13)</f>
        <v>0.12569444444444444</v>
      </c>
      <c r="J13">
        <f t="shared" si="0"/>
        <v>14</v>
      </c>
      <c r="K13" s="147">
        <f>([10]Výsledky!J13)</f>
        <v>0.29236111111111113</v>
      </c>
      <c r="L13">
        <f t="shared" si="1"/>
        <v>3</v>
      </c>
      <c r="M13" s="151">
        <f t="shared" si="6"/>
        <v>0.41805555555555557</v>
      </c>
      <c r="N13">
        <f t="shared" si="3"/>
        <v>9</v>
      </c>
      <c r="O13" s="147">
        <f>([10]Výsledky!K13)</f>
        <v>0.17777777777777778</v>
      </c>
      <c r="P13">
        <f t="shared" si="4"/>
        <v>2</v>
      </c>
      <c r="Q13" s="194" t="str">
        <f>[10]Výsledky!H13</f>
        <v>00:14:17.02</v>
      </c>
      <c r="R13" s="8">
        <v>41</v>
      </c>
      <c r="S13" s="8">
        <v>86</v>
      </c>
    </row>
    <row r="14" spans="1:19" ht="14.9" customHeight="1">
      <c r="A14" s="7">
        <v>10</v>
      </c>
      <c r="B14" s="144" t="str">
        <f>[9]Výsledky!E14</f>
        <v>Profant Vladimír</v>
      </c>
      <c r="C14" s="199" t="str">
        <f>[9]Výsledky!G14</f>
        <v>Dinos TT</v>
      </c>
      <c r="D14" s="144">
        <f>[9]Výsledky!F14</f>
        <v>1970</v>
      </c>
      <c r="E14" s="144">
        <f>[9]Výsledky!D14</f>
        <v>16</v>
      </c>
      <c r="F14" s="10" t="s">
        <v>100</v>
      </c>
      <c r="G14" s="195" t="str">
        <f>[9]Výsledky!C14</f>
        <v>M5</v>
      </c>
      <c r="H14" s="195" t="str">
        <f>[9]Výsledky!B14</f>
        <v>1.</v>
      </c>
      <c r="I14" s="147">
        <f>([10]Výsledky!I14)</f>
        <v>0.125</v>
      </c>
      <c r="J14">
        <f t="shared" si="0"/>
        <v>13</v>
      </c>
      <c r="K14" s="147">
        <f>([10]Výsledky!J14)</f>
        <v>0.28749999999999998</v>
      </c>
      <c r="L14">
        <f t="shared" si="1"/>
        <v>1</v>
      </c>
      <c r="M14" s="151">
        <f t="shared" ref="M14:M32" si="7">K14+I14</f>
        <v>0.41249999999999998</v>
      </c>
      <c r="N14">
        <f t="shared" si="3"/>
        <v>3</v>
      </c>
      <c r="O14" s="147">
        <f>([10]Výsledky!K14)</f>
        <v>0.18402777777777779</v>
      </c>
      <c r="P14">
        <f t="shared" si="4"/>
        <v>4</v>
      </c>
      <c r="Q14" s="194" t="str">
        <f>[10]Výsledky!H14</f>
        <v>00:14:18.68</v>
      </c>
      <c r="R14" s="8">
        <v>50</v>
      </c>
      <c r="S14" s="8">
        <v>85</v>
      </c>
    </row>
    <row r="15" spans="1:19" ht="14.9" customHeight="1">
      <c r="A15" s="7">
        <v>11</v>
      </c>
      <c r="B15" s="144" t="str">
        <f>[9]Výsledky!E15</f>
        <v>Machník Tomáš</v>
      </c>
      <c r="C15" s="199" t="str">
        <f>[9]Výsledky!G15</f>
        <v>ŠuTri Prachatice</v>
      </c>
      <c r="D15" s="144">
        <f>[9]Výsledky!F15</f>
        <v>1998</v>
      </c>
      <c r="E15" s="144">
        <f>[9]Výsledky!D15</f>
        <v>12</v>
      </c>
      <c r="F15" s="10" t="s">
        <v>100</v>
      </c>
      <c r="G15" s="195" t="str">
        <f>[9]Výsledky!C15</f>
        <v>M2</v>
      </c>
      <c r="H15" s="195" t="str">
        <f>[9]Výsledky!B15</f>
        <v>1.</v>
      </c>
      <c r="I15" s="147">
        <f>([10]Výsledky!I15)</f>
        <v>0.11944444444444445</v>
      </c>
      <c r="J15">
        <f t="shared" si="0"/>
        <v>9</v>
      </c>
      <c r="K15" s="147">
        <f>([10]Výsledky!J15)</f>
        <v>0.29444444444444445</v>
      </c>
      <c r="L15">
        <f t="shared" si="1"/>
        <v>2</v>
      </c>
      <c r="M15" s="151">
        <f t="shared" si="7"/>
        <v>0.41388888888888892</v>
      </c>
      <c r="N15">
        <f t="shared" si="3"/>
        <v>4</v>
      </c>
      <c r="O15" s="147">
        <f>([10]Výsledky!K15)</f>
        <v>0.18333333333333332</v>
      </c>
      <c r="P15">
        <f t="shared" si="4"/>
        <v>3</v>
      </c>
      <c r="Q15" s="194" t="str">
        <f>[10]Výsledky!H15</f>
        <v>00:14:19.95</v>
      </c>
      <c r="R15" s="8">
        <v>50</v>
      </c>
      <c r="S15" s="8">
        <v>84</v>
      </c>
    </row>
    <row r="16" spans="1:19" ht="14.9" customHeight="1">
      <c r="A16" s="7">
        <v>12</v>
      </c>
      <c r="B16" s="144" t="str">
        <f>[9]Výsledky!E16</f>
        <v>Kříž David</v>
      </c>
      <c r="C16" s="199" t="str">
        <f>[9]Výsledky!G16</f>
        <v>Triathlon Team Tábor</v>
      </c>
      <c r="D16" s="144">
        <f>[9]Výsledky!F16</f>
        <v>2010</v>
      </c>
      <c r="E16" s="144">
        <f>[9]Výsledky!D16</f>
        <v>48</v>
      </c>
      <c r="F16" s="10" t="s">
        <v>100</v>
      </c>
      <c r="G16" s="195" t="str">
        <f>[9]Výsledky!C16</f>
        <v>M1</v>
      </c>
      <c r="H16" s="195" t="str">
        <f>[9]Výsledky!B16</f>
        <v>4.</v>
      </c>
      <c r="I16" s="147">
        <f>([10]Výsledky!I16)</f>
        <v>0.11736111111111111</v>
      </c>
      <c r="J16">
        <f t="shared" si="0"/>
        <v>7</v>
      </c>
      <c r="K16" s="147">
        <f>([10]Výsledky!J16)</f>
        <v>0.29722222222222222</v>
      </c>
      <c r="L16">
        <f t="shared" si="1"/>
        <v>2</v>
      </c>
      <c r="M16" s="151">
        <f t="shared" si="7"/>
        <v>0.4145833333333333</v>
      </c>
      <c r="N16">
        <f t="shared" si="3"/>
        <v>4</v>
      </c>
      <c r="O16" s="147">
        <f>([10]Výsledky!K16)</f>
        <v>0.18263888888888888</v>
      </c>
      <c r="P16">
        <f t="shared" si="4"/>
        <v>2</v>
      </c>
      <c r="Q16" s="194" t="str">
        <f>[10]Výsledky!H16</f>
        <v>00:14:20.53</v>
      </c>
      <c r="R16" s="8">
        <v>42</v>
      </c>
      <c r="S16" s="8">
        <v>83</v>
      </c>
    </row>
    <row r="17" spans="1:19" ht="14.9" customHeight="1">
      <c r="A17" s="7">
        <v>13</v>
      </c>
      <c r="B17" s="144" t="str">
        <f>[9]Výsledky!E17</f>
        <v>Jakubec Martin</v>
      </c>
      <c r="C17" s="199" t="str">
        <f>[9]Výsledky!G17</f>
        <v>Kombič Team</v>
      </c>
      <c r="D17" s="144">
        <f>[9]Výsledky!F17</f>
        <v>1975</v>
      </c>
      <c r="E17" s="144">
        <f>[9]Výsledky!D17</f>
        <v>33</v>
      </c>
      <c r="F17" s="10" t="s">
        <v>100</v>
      </c>
      <c r="G17" s="195" t="str">
        <f>[9]Výsledky!C17</f>
        <v>M4</v>
      </c>
      <c r="H17" s="195" t="str">
        <f>[9]Výsledky!B17</f>
        <v>5.</v>
      </c>
      <c r="I17" s="147">
        <f>([10]Výsledky!I17)</f>
        <v>0.11041666666666666</v>
      </c>
      <c r="J17">
        <f t="shared" si="0"/>
        <v>2</v>
      </c>
      <c r="K17" s="147">
        <f>([10]Výsledky!J17)</f>
        <v>0.30138888888888887</v>
      </c>
      <c r="L17">
        <f t="shared" si="1"/>
        <v>5</v>
      </c>
      <c r="M17" s="151">
        <f t="shared" si="7"/>
        <v>0.41180555555555554</v>
      </c>
      <c r="N17">
        <f t="shared" si="3"/>
        <v>2</v>
      </c>
      <c r="O17" s="147">
        <f>([10]Výsledky!K17)</f>
        <v>0.1875</v>
      </c>
      <c r="P17">
        <f t="shared" si="4"/>
        <v>3</v>
      </c>
      <c r="Q17" s="194" t="str">
        <f>[10]Výsledky!H17</f>
        <v>00:14:22.62</v>
      </c>
      <c r="R17" s="8">
        <v>40</v>
      </c>
      <c r="S17" s="8">
        <v>82</v>
      </c>
    </row>
    <row r="18" spans="1:19" ht="14.9" customHeight="1">
      <c r="A18" s="7">
        <v>14</v>
      </c>
      <c r="B18" s="144" t="str">
        <f>[9]Výsledky!E18</f>
        <v>Hotový Karel</v>
      </c>
      <c r="C18" s="199" t="str">
        <f>[9]Výsledky!G18</f>
        <v>Triathlon team Tábor</v>
      </c>
      <c r="D18" s="144">
        <f>[9]Výsledky!F18</f>
        <v>2008</v>
      </c>
      <c r="E18" s="144">
        <f>[9]Výsledky!D18</f>
        <v>44</v>
      </c>
      <c r="F18" s="10" t="s">
        <v>100</v>
      </c>
      <c r="G18" s="195" t="str">
        <f>[9]Výsledky!C18</f>
        <v>M1</v>
      </c>
      <c r="H18" s="195" t="str">
        <f>[9]Výsledky!B18</f>
        <v>5.</v>
      </c>
      <c r="I18" s="147">
        <f>([10]Výsledky!I18)</f>
        <v>0.11597222222222223</v>
      </c>
      <c r="J18">
        <f t="shared" si="0"/>
        <v>4</v>
      </c>
      <c r="K18" s="147">
        <f>([10]Výsledky!J18)</f>
        <v>0.29930555555555555</v>
      </c>
      <c r="L18">
        <f t="shared" si="1"/>
        <v>3</v>
      </c>
      <c r="M18" s="151">
        <f t="shared" si="7"/>
        <v>0.41527777777777775</v>
      </c>
      <c r="N18">
        <f t="shared" si="3"/>
        <v>3</v>
      </c>
      <c r="O18" s="147">
        <f>([10]Výsledky!K18)</f>
        <v>0.18680555555555556</v>
      </c>
      <c r="P18">
        <f t="shared" si="4"/>
        <v>2</v>
      </c>
      <c r="Q18" s="194" t="str">
        <f>[10]Výsledky!H18</f>
        <v>00:14:27.12</v>
      </c>
      <c r="R18" s="8">
        <v>41</v>
      </c>
      <c r="S18" s="8">
        <v>81</v>
      </c>
    </row>
    <row r="19" spans="1:19" ht="14.9" customHeight="1">
      <c r="A19" s="7">
        <v>15</v>
      </c>
      <c r="B19" s="144" t="str">
        <f>[9]Výsledky!E19</f>
        <v>Mikoláš Miroslav</v>
      </c>
      <c r="C19" s="199" t="str">
        <f>[9]Výsledky!G19</f>
        <v>TriSK České Budějovice</v>
      </c>
      <c r="D19" s="144">
        <f>[9]Výsledky!F19</f>
        <v>1995</v>
      </c>
      <c r="E19" s="144">
        <f>[9]Výsledky!D19</f>
        <v>13</v>
      </c>
      <c r="F19" s="10" t="s">
        <v>100</v>
      </c>
      <c r="G19" s="195" t="str">
        <f>[9]Výsledky!C19</f>
        <v>M2</v>
      </c>
      <c r="H19" s="195" t="str">
        <f>[9]Výsledky!B19</f>
        <v>2.</v>
      </c>
      <c r="I19" s="147">
        <f>([10]Výsledky!I19)</f>
        <v>0.11319444444444444</v>
      </c>
      <c r="J19">
        <f t="shared" si="0"/>
        <v>2</v>
      </c>
      <c r="K19" s="147">
        <f>([10]Výsledky!J19)</f>
        <v>0.29722222222222222</v>
      </c>
      <c r="L19">
        <f t="shared" si="1"/>
        <v>2</v>
      </c>
      <c r="M19" s="151">
        <f t="shared" si="7"/>
        <v>0.41041666666666665</v>
      </c>
      <c r="N19">
        <f t="shared" si="3"/>
        <v>1</v>
      </c>
      <c r="O19" s="147">
        <f>([10]Výsledky!K19)</f>
        <v>0.19791666666666666</v>
      </c>
      <c r="P19">
        <f t="shared" si="4"/>
        <v>3</v>
      </c>
      <c r="Q19" s="194" t="str">
        <f>[10]Výsledky!H19</f>
        <v>00:14:37.03</v>
      </c>
      <c r="R19" s="8">
        <v>46</v>
      </c>
      <c r="S19" s="8">
        <v>80</v>
      </c>
    </row>
    <row r="20" spans="1:19" ht="14.9" customHeight="1">
      <c r="A20" s="7">
        <v>16</v>
      </c>
      <c r="B20" s="144" t="str">
        <f>[9]Výsledky!E20</f>
        <v>Plánek Karel</v>
      </c>
      <c r="C20" s="199" t="str">
        <f>[9]Výsledky!G20</f>
        <v>ŠuTri Prachatice</v>
      </c>
      <c r="D20" s="144">
        <f>[9]Výsledky!F20</f>
        <v>1976</v>
      </c>
      <c r="E20" s="144">
        <f>[9]Výsledky!D20</f>
        <v>50</v>
      </c>
      <c r="F20" s="10" t="s">
        <v>100</v>
      </c>
      <c r="G20" s="195" t="str">
        <f>[9]Výsledky!C20</f>
        <v>M4</v>
      </c>
      <c r="H20" s="195" t="str">
        <f>[9]Výsledky!B20</f>
        <v>6.</v>
      </c>
      <c r="I20" s="147">
        <f>([10]Výsledky!I20)</f>
        <v>0.12291666666666666</v>
      </c>
      <c r="J20">
        <f t="shared" si="0"/>
        <v>7</v>
      </c>
      <c r="K20" s="147">
        <f>([10]Výsledky!J20)</f>
        <v>0.28958333333333336</v>
      </c>
      <c r="L20">
        <f t="shared" si="1"/>
        <v>1</v>
      </c>
      <c r="M20" s="151">
        <f t="shared" si="7"/>
        <v>0.41250000000000003</v>
      </c>
      <c r="N20">
        <f t="shared" si="3"/>
        <v>1</v>
      </c>
      <c r="O20" s="147">
        <f>([10]Výsledky!K20)</f>
        <v>0.2</v>
      </c>
      <c r="P20">
        <f t="shared" si="4"/>
        <v>5</v>
      </c>
      <c r="Q20" s="194" t="str">
        <f>[10]Výsledky!H20</f>
        <v>00:14:42.05</v>
      </c>
      <c r="R20" s="8">
        <v>39</v>
      </c>
      <c r="S20" s="8">
        <v>79</v>
      </c>
    </row>
    <row r="21" spans="1:19" ht="14.9" customHeight="1">
      <c r="A21" s="7">
        <v>17</v>
      </c>
      <c r="B21" s="144" t="str">
        <f>[9]Výsledky!E21</f>
        <v>Hlínová Jaroslava</v>
      </c>
      <c r="C21" s="199" t="str">
        <f>[9]Výsledky!G21</f>
        <v>TT Tálín</v>
      </c>
      <c r="D21" s="144">
        <f>[9]Výsledky!F21</f>
        <v>1980</v>
      </c>
      <c r="E21" s="144">
        <f>[9]Výsledky!D21</f>
        <v>4</v>
      </c>
      <c r="F21" s="10" t="s">
        <v>100</v>
      </c>
      <c r="G21" s="195" t="str">
        <f>[9]Výsledky!C21</f>
        <v>Z4</v>
      </c>
      <c r="H21" s="195" t="str">
        <f>[9]Výsledky!B21</f>
        <v>1.</v>
      </c>
      <c r="I21" s="147">
        <f>([10]Výsledky!I21)</f>
        <v>0.11458333333333333</v>
      </c>
      <c r="J21">
        <f t="shared" si="0"/>
        <v>2</v>
      </c>
      <c r="K21" s="147">
        <f>([10]Výsledky!J21)</f>
        <v>0.30069444444444443</v>
      </c>
      <c r="L21">
        <f t="shared" si="1"/>
        <v>1</v>
      </c>
      <c r="M21" s="151">
        <f t="shared" si="7"/>
        <v>0.41527777777777775</v>
      </c>
      <c r="N21">
        <f t="shared" si="3"/>
        <v>1</v>
      </c>
      <c r="O21" s="147">
        <f>([10]Výsledky!K21)</f>
        <v>0.21805555555555556</v>
      </c>
      <c r="P21">
        <f t="shared" si="4"/>
        <v>16</v>
      </c>
      <c r="Q21" s="194" t="str">
        <f>[10]Výsledky!H21</f>
        <v>00:15:11.91</v>
      </c>
      <c r="R21" s="8">
        <v>50</v>
      </c>
      <c r="S21" s="8">
        <v>100</v>
      </c>
    </row>
    <row r="22" spans="1:19" ht="14.9" customHeight="1">
      <c r="A22" s="7">
        <v>18</v>
      </c>
      <c r="B22" s="144" t="str">
        <f>[9]Výsledky!E22</f>
        <v>Krajánek Tomáš</v>
      </c>
      <c r="C22" s="199" t="str">
        <f>[9]Výsledky!G22</f>
        <v>ŠuTri Prachatice</v>
      </c>
      <c r="D22" s="144">
        <f>[9]Výsledky!F22</f>
        <v>1979</v>
      </c>
      <c r="E22" s="144">
        <f>[9]Výsledky!D22</f>
        <v>30</v>
      </c>
      <c r="F22" s="10" t="s">
        <v>100</v>
      </c>
      <c r="G22" s="195" t="str">
        <f>[9]Výsledky!C22</f>
        <v>M4</v>
      </c>
      <c r="H22" s="195" t="str">
        <f>[9]Výsledky!B22</f>
        <v>7.</v>
      </c>
      <c r="I22" s="147">
        <f>([10]Výsledky!I22)</f>
        <v>0.12083333333333333</v>
      </c>
      <c r="J22">
        <f t="shared" si="0"/>
        <v>4</v>
      </c>
      <c r="K22" s="147">
        <f>([10]Výsledky!J22)</f>
        <v>0.3125</v>
      </c>
      <c r="L22">
        <f t="shared" si="1"/>
        <v>3</v>
      </c>
      <c r="M22" s="151">
        <f t="shared" si="7"/>
        <v>0.43333333333333335</v>
      </c>
      <c r="N22">
        <f t="shared" si="3"/>
        <v>1</v>
      </c>
      <c r="O22" s="147">
        <f>([10]Výsledky!K22)</f>
        <v>0.20069444444444445</v>
      </c>
      <c r="P22">
        <f t="shared" si="4"/>
        <v>6</v>
      </c>
      <c r="Q22" s="194" t="str">
        <f>[10]Výsledky!H22</f>
        <v>00:15:12.80</v>
      </c>
      <c r="R22" s="8">
        <v>38</v>
      </c>
      <c r="S22" s="8">
        <v>78</v>
      </c>
    </row>
    <row r="23" spans="1:19" ht="14.9" customHeight="1">
      <c r="A23" s="7">
        <v>19</v>
      </c>
      <c r="B23" s="144" t="str">
        <f>[9]Výsledky!E23</f>
        <v>Lácha Pavel</v>
      </c>
      <c r="C23" s="199" t="str">
        <f>[9]Výsledky!G23</f>
        <v>RESOLUTION TEAM</v>
      </c>
      <c r="D23" s="144">
        <f>[9]Výsledky!F23</f>
        <v>1969</v>
      </c>
      <c r="E23" s="144">
        <f>[9]Výsledky!D23</f>
        <v>36</v>
      </c>
      <c r="F23" s="10" t="s">
        <v>100</v>
      </c>
      <c r="G23" s="195" t="str">
        <f>[9]Výsledky!C23</f>
        <v>M5</v>
      </c>
      <c r="H23" s="195" t="str">
        <f>[9]Výsledky!B23</f>
        <v>2.</v>
      </c>
      <c r="I23" s="147">
        <f>([10]Výsledky!I23)</f>
        <v>0.14374999999999999</v>
      </c>
      <c r="J23">
        <f t="shared" si="0"/>
        <v>9</v>
      </c>
      <c r="K23" s="147">
        <f>([10]Výsledky!J23)</f>
        <v>0.31041666666666667</v>
      </c>
      <c r="L23">
        <f t="shared" si="1"/>
        <v>1</v>
      </c>
      <c r="M23" s="151">
        <f t="shared" si="7"/>
        <v>0.45416666666666666</v>
      </c>
      <c r="N23">
        <f t="shared" si="3"/>
        <v>1</v>
      </c>
      <c r="O23" s="147">
        <f>([10]Výsledky!K23)</f>
        <v>0.20277777777777778</v>
      </c>
      <c r="P23">
        <f t="shared" si="4"/>
        <v>6</v>
      </c>
      <c r="Q23" s="194" t="str">
        <f>[10]Výsledky!H23</f>
        <v>00:15:45.24</v>
      </c>
      <c r="R23" s="8">
        <v>46</v>
      </c>
      <c r="S23" s="8">
        <v>77</v>
      </c>
    </row>
    <row r="24" spans="1:19" ht="14.9" customHeight="1">
      <c r="A24" s="7">
        <v>20</v>
      </c>
      <c r="B24" s="144" t="str">
        <f>[9]Výsledky!E24</f>
        <v>Hubáček Ondřej</v>
      </c>
      <c r="C24" s="199" t="str">
        <f>[9]Výsledky!G24</f>
        <v>Triatlon Team Tábor</v>
      </c>
      <c r="D24" s="144">
        <f>[9]Výsledky!F24</f>
        <v>2009</v>
      </c>
      <c r="E24" s="144">
        <f>[9]Výsledky!D24</f>
        <v>5</v>
      </c>
      <c r="F24" s="10" t="s">
        <v>100</v>
      </c>
      <c r="G24" s="195" t="str">
        <f>[9]Výsledky!C24</f>
        <v>M1</v>
      </c>
      <c r="H24" s="195" t="str">
        <f>[9]Výsledky!B24</f>
        <v>6.</v>
      </c>
      <c r="I24" s="147">
        <f>([10]Výsledky!I24)</f>
        <v>0.11805555555555555</v>
      </c>
      <c r="J24">
        <f t="shared" si="0"/>
        <v>3</v>
      </c>
      <c r="K24" s="147">
        <f>([10]Výsledky!J24)</f>
        <v>0.33958333333333335</v>
      </c>
      <c r="L24">
        <f t="shared" si="1"/>
        <v>17</v>
      </c>
      <c r="M24" s="151">
        <f t="shared" si="7"/>
        <v>0.45763888888888893</v>
      </c>
      <c r="N24">
        <f t="shared" si="3"/>
        <v>4</v>
      </c>
      <c r="O24" s="147">
        <f>([10]Výsledky!K24)</f>
        <v>0.2</v>
      </c>
      <c r="P24">
        <f t="shared" si="4"/>
        <v>5</v>
      </c>
      <c r="Q24" s="194" t="str">
        <f>[10]Výsledky!H24</f>
        <v>00:15:46.55</v>
      </c>
      <c r="R24" s="8">
        <v>40</v>
      </c>
      <c r="S24" s="8">
        <v>76</v>
      </c>
    </row>
    <row r="25" spans="1:19" ht="14.9" customHeight="1">
      <c r="A25" s="7">
        <v>21</v>
      </c>
      <c r="B25" s="144" t="str">
        <f>[9]Výsledky!E25</f>
        <v>Grabmüller Ivo</v>
      </c>
      <c r="C25" s="199" t="str">
        <f>[9]Výsledky!G25</f>
        <v>B&amp;H Triatlon ČB</v>
      </c>
      <c r="D25" s="144">
        <f>[9]Výsledky!F25</f>
        <v>1962</v>
      </c>
      <c r="E25" s="144">
        <f>[9]Výsledky!D25</f>
        <v>2</v>
      </c>
      <c r="F25" s="10" t="s">
        <v>100</v>
      </c>
      <c r="G25" s="195" t="str">
        <f>[9]Výsledky!C25</f>
        <v>M6</v>
      </c>
      <c r="H25" s="195" t="str">
        <f>[9]Výsledky!B25</f>
        <v>1.</v>
      </c>
      <c r="I25" s="147">
        <f>([10]Výsledky!I25)</f>
        <v>0.15416666666666667</v>
      </c>
      <c r="J25">
        <f t="shared" si="0"/>
        <v>11</v>
      </c>
      <c r="K25" s="147">
        <f>([10]Výsledky!J25)</f>
        <v>0.31458333333333333</v>
      </c>
      <c r="L25">
        <f t="shared" si="1"/>
        <v>2</v>
      </c>
      <c r="M25" s="151">
        <f t="shared" si="7"/>
        <v>0.46875</v>
      </c>
      <c r="N25">
        <f t="shared" si="3"/>
        <v>4</v>
      </c>
      <c r="O25" s="147">
        <f>([10]Výsledky!K25)</f>
        <v>0.19097222222222221</v>
      </c>
      <c r="P25">
        <f t="shared" si="4"/>
        <v>2</v>
      </c>
      <c r="Q25" s="194" t="str">
        <f>[10]Výsledky!H25</f>
        <v>00:15:50.91</v>
      </c>
      <c r="R25" s="8">
        <v>50</v>
      </c>
      <c r="S25" s="8">
        <v>75</v>
      </c>
    </row>
    <row r="26" spans="1:19" ht="14.9" customHeight="1">
      <c r="A26" s="7">
        <v>22</v>
      </c>
      <c r="B26" s="144" t="str">
        <f>[9]Výsledky!E26</f>
        <v>Nováková Nela</v>
      </c>
      <c r="C26" s="199" t="str">
        <f>[9]Výsledky!G26</f>
        <v>Triatlon Team Tábor</v>
      </c>
      <c r="D26" s="144">
        <f>[9]Výsledky!F26</f>
        <v>2010</v>
      </c>
      <c r="E26" s="144">
        <f>[9]Výsledky!D26</f>
        <v>14</v>
      </c>
      <c r="F26" s="10" t="s">
        <v>100</v>
      </c>
      <c r="G26" s="195" t="str">
        <f>[9]Výsledky!C26</f>
        <v>Z1</v>
      </c>
      <c r="H26" s="195" t="str">
        <f>[9]Výsledky!B26</f>
        <v>1.</v>
      </c>
      <c r="I26" s="147">
        <f>([10]Výsledky!I26)</f>
        <v>0.11666666666666667</v>
      </c>
      <c r="J26">
        <f t="shared" si="0"/>
        <v>2</v>
      </c>
      <c r="K26" s="147">
        <f>([10]Výsledky!J26)</f>
        <v>0.33750000000000002</v>
      </c>
      <c r="L26">
        <f t="shared" si="1"/>
        <v>15</v>
      </c>
      <c r="M26" s="151">
        <f t="shared" si="7"/>
        <v>0.45416666666666672</v>
      </c>
      <c r="N26">
        <f t="shared" si="3"/>
        <v>1</v>
      </c>
      <c r="O26" s="147">
        <f>([10]Výsledky!K26)</f>
        <v>0.2076388888888889</v>
      </c>
      <c r="P26">
        <f t="shared" si="4"/>
        <v>8</v>
      </c>
      <c r="Q26" s="194" t="str">
        <f>[10]Výsledky!H26</f>
        <v>00:15:53.61</v>
      </c>
      <c r="R26" s="8">
        <v>50</v>
      </c>
      <c r="S26" s="8">
        <v>96</v>
      </c>
    </row>
    <row r="27" spans="1:19" ht="14.9" customHeight="1">
      <c r="A27" s="7">
        <v>23</v>
      </c>
      <c r="B27" s="144" t="str">
        <f>[9]Výsledky!E27</f>
        <v>Tučková Jana</v>
      </c>
      <c r="C27" s="199" t="str">
        <f>[9]Výsledky!G27</f>
        <v>TriSK České Budějovice</v>
      </c>
      <c r="D27" s="144">
        <f>[9]Výsledky!F27</f>
        <v>1982</v>
      </c>
      <c r="E27" s="144">
        <f>[9]Výsledky!D27</f>
        <v>21</v>
      </c>
      <c r="F27" s="10" t="s">
        <v>100</v>
      </c>
      <c r="G27" s="195" t="str">
        <f>[9]Výsledky!C27</f>
        <v>Z4</v>
      </c>
      <c r="H27" s="195" t="str">
        <f>[9]Výsledky!B27</f>
        <v>2.</v>
      </c>
      <c r="I27" s="147">
        <f>([10]Výsledky!I27)</f>
        <v>0.15347222222222223</v>
      </c>
      <c r="J27">
        <f t="shared" si="0"/>
        <v>9</v>
      </c>
      <c r="K27" s="147">
        <f>([10]Výsledky!J27)</f>
        <v>0.31944444444444442</v>
      </c>
      <c r="L27">
        <f t="shared" si="1"/>
        <v>4</v>
      </c>
      <c r="M27" s="151">
        <f t="shared" si="7"/>
        <v>0.47291666666666665</v>
      </c>
      <c r="N27">
        <f t="shared" si="3"/>
        <v>5</v>
      </c>
      <c r="O27" s="147">
        <f>([10]Výsledky!K27)</f>
        <v>0.19930555555555557</v>
      </c>
      <c r="P27">
        <f t="shared" si="4"/>
        <v>3</v>
      </c>
      <c r="Q27" s="194" t="str">
        <f>[10]Výsledky!H27</f>
        <v>00:16:08.06</v>
      </c>
      <c r="R27" s="8">
        <v>46</v>
      </c>
      <c r="S27" s="8">
        <v>93</v>
      </c>
    </row>
    <row r="28" spans="1:19" ht="14.9" customHeight="1">
      <c r="A28" s="7">
        <v>24</v>
      </c>
      <c r="B28" s="144" t="str">
        <f>[9]Výsledky!E28</f>
        <v>Červený Petr</v>
      </c>
      <c r="C28" s="199" t="str">
        <f>[9]Výsledky!G28</f>
        <v>Dinos TT</v>
      </c>
      <c r="D28" s="144">
        <f>[9]Výsledky!F28</f>
        <v>1973</v>
      </c>
      <c r="E28" s="144">
        <f>[9]Výsledky!D28</f>
        <v>1</v>
      </c>
      <c r="F28" s="10" t="s">
        <v>100</v>
      </c>
      <c r="G28" s="195" t="str">
        <f>[9]Výsledky!C28</f>
        <v>M5</v>
      </c>
      <c r="H28" s="195" t="str">
        <f>[9]Výsledky!B28</f>
        <v>3.</v>
      </c>
      <c r="I28" s="147">
        <f>([10]Výsledky!I28)</f>
        <v>0.15277777777777779</v>
      </c>
      <c r="J28">
        <f t="shared" si="0"/>
        <v>8</v>
      </c>
      <c r="K28" s="147">
        <f>([10]Výsledky!J28)</f>
        <v>0.31736111111111109</v>
      </c>
      <c r="L28">
        <f t="shared" si="1"/>
        <v>3</v>
      </c>
      <c r="M28" s="151">
        <f t="shared" si="7"/>
        <v>0.47013888888888888</v>
      </c>
      <c r="N28">
        <f t="shared" si="3"/>
        <v>3</v>
      </c>
      <c r="O28" s="147">
        <f>([10]Výsledky!K28)</f>
        <v>0.20347222222222222</v>
      </c>
      <c r="P28">
        <f t="shared" si="4"/>
        <v>4</v>
      </c>
      <c r="Q28" s="194" t="str">
        <f>[10]Výsledky!H28</f>
        <v>00:16:09.99</v>
      </c>
      <c r="R28" s="8">
        <v>43</v>
      </c>
      <c r="S28" s="8">
        <v>74</v>
      </c>
    </row>
    <row r="29" spans="1:19" ht="14.9" customHeight="1">
      <c r="A29" s="7">
        <v>25</v>
      </c>
      <c r="B29" s="144" t="str">
        <f>[9]Výsledky!E29</f>
        <v>Koptíková Kristýna</v>
      </c>
      <c r="C29" s="199" t="str">
        <f>[9]Výsledky!G29</f>
        <v>TriSK České Budějovice</v>
      </c>
      <c r="D29" s="144">
        <f>[9]Výsledky!F29</f>
        <v>2009</v>
      </c>
      <c r="E29" s="144">
        <f>[9]Výsledky!D29</f>
        <v>45</v>
      </c>
      <c r="F29" s="10" t="s">
        <v>100</v>
      </c>
      <c r="G29" s="195" t="str">
        <f>[9]Výsledky!C29</f>
        <v>Z1</v>
      </c>
      <c r="H29" s="195" t="str">
        <f>[9]Výsledky!B29</f>
        <v>2.</v>
      </c>
      <c r="I29" s="147">
        <f>([10]Výsledky!I29)</f>
        <v>0.12847222222222221</v>
      </c>
      <c r="J29">
        <f t="shared" si="0"/>
        <v>4</v>
      </c>
      <c r="K29" s="147">
        <f>([10]Výsledky!J29)</f>
        <v>0.32708333333333334</v>
      </c>
      <c r="L29">
        <f t="shared" si="1"/>
        <v>11</v>
      </c>
      <c r="M29" s="151">
        <f t="shared" si="7"/>
        <v>0.45555555555555555</v>
      </c>
      <c r="N29">
        <f t="shared" si="3"/>
        <v>1</v>
      </c>
      <c r="O29" s="147">
        <f>([10]Výsledky!K29)</f>
        <v>0.22708333333333333</v>
      </c>
      <c r="P29">
        <f t="shared" si="4"/>
        <v>12</v>
      </c>
      <c r="Q29" s="194" t="str">
        <f>[10]Výsledky!H29</f>
        <v>00:16:22.67</v>
      </c>
      <c r="R29" s="8">
        <v>46</v>
      </c>
      <c r="S29" s="8">
        <v>91</v>
      </c>
    </row>
    <row r="30" spans="1:19" ht="12.75" customHeight="1">
      <c r="A30" s="7">
        <v>26</v>
      </c>
      <c r="B30" s="144" t="str">
        <f>[9]Výsledky!E30</f>
        <v>Grabmüllerová Šárka</v>
      </c>
      <c r="C30" s="199" t="str">
        <f>[9]Výsledky!G30</f>
        <v>B&amp;H Triatlon ČB</v>
      </c>
      <c r="D30" s="144">
        <f>[9]Výsledky!F30</f>
        <v>1969</v>
      </c>
      <c r="E30" s="144">
        <f>[9]Výsledky!D30</f>
        <v>3</v>
      </c>
      <c r="F30" s="10" t="s">
        <v>100</v>
      </c>
      <c r="G30" s="195" t="str">
        <f>[9]Výsledky!C30</f>
        <v>Z5</v>
      </c>
      <c r="H30" s="195" t="str">
        <f>[9]Výsledky!B30</f>
        <v>1.</v>
      </c>
      <c r="I30" s="147">
        <f>([10]Výsledky!I30)</f>
        <v>0.16180555555555556</v>
      </c>
      <c r="J30">
        <f t="shared" si="0"/>
        <v>10</v>
      </c>
      <c r="K30" s="147">
        <f>([10]Výsledky!J30)</f>
        <v>0.32013888888888886</v>
      </c>
      <c r="L30">
        <f t="shared" si="1"/>
        <v>3</v>
      </c>
      <c r="M30" s="151">
        <f t="shared" si="7"/>
        <v>0.4819444444444444</v>
      </c>
      <c r="N30">
        <f t="shared" si="3"/>
        <v>4</v>
      </c>
      <c r="O30" s="147">
        <f>([10]Výsledky!K30)</f>
        <v>0.20277777777777778</v>
      </c>
      <c r="P30">
        <f t="shared" si="4"/>
        <v>3</v>
      </c>
      <c r="Q30" s="194" t="str">
        <f>[10]Výsledky!H30</f>
        <v>00:16:26.58</v>
      </c>
      <c r="R30" s="8">
        <v>50</v>
      </c>
      <c r="S30" s="8">
        <v>90</v>
      </c>
    </row>
    <row r="31" spans="1:19" ht="12.75" customHeight="1">
      <c r="A31" s="7">
        <v>27</v>
      </c>
      <c r="B31" s="144" t="str">
        <f>[9]Výsledky!E31</f>
        <v>Hotový Karel</v>
      </c>
      <c r="C31" s="199" t="str">
        <f>[9]Výsledky!G31</f>
        <v>Triathlon team Tábor</v>
      </c>
      <c r="D31" s="144">
        <f>[9]Výsledky!F31</f>
        <v>1978</v>
      </c>
      <c r="E31" s="144">
        <f>[9]Výsledky!D31</f>
        <v>43</v>
      </c>
      <c r="F31" s="10" t="s">
        <v>100</v>
      </c>
      <c r="G31" s="195" t="str">
        <f>[9]Výsledky!C31</f>
        <v>M4</v>
      </c>
      <c r="H31" s="195" t="str">
        <f>[9]Výsledky!B31</f>
        <v>8.</v>
      </c>
      <c r="I31" s="147">
        <f>([10]Výsledky!I31)</f>
        <v>0.13333333333333333</v>
      </c>
      <c r="J31">
        <f t="shared" si="0"/>
        <v>4</v>
      </c>
      <c r="K31" s="147">
        <f>([10]Výsledky!J31)</f>
        <v>0.32291666666666669</v>
      </c>
      <c r="L31">
        <f t="shared" si="1"/>
        <v>3</v>
      </c>
      <c r="M31" s="151">
        <f t="shared" si="7"/>
        <v>0.45625000000000004</v>
      </c>
      <c r="N31">
        <f t="shared" si="3"/>
        <v>1</v>
      </c>
      <c r="O31" s="147">
        <f>([10]Výsledky!K31)</f>
        <v>0.2298611111111111</v>
      </c>
      <c r="P31">
        <f t="shared" si="4"/>
        <v>12</v>
      </c>
      <c r="Q31" s="194" t="str">
        <f>[10]Výsledky!H31</f>
        <v>00:16:27.45</v>
      </c>
      <c r="R31" s="8">
        <v>37</v>
      </c>
      <c r="S31" s="8">
        <v>73</v>
      </c>
    </row>
    <row r="32" spans="1:19" ht="12.75" customHeight="1">
      <c r="A32" s="7">
        <v>28</v>
      </c>
      <c r="B32" s="144" t="str">
        <f>[9]Výsledky!E32</f>
        <v>Skalka Pavel</v>
      </c>
      <c r="C32" s="199" t="str">
        <f>[9]Výsledky!G32</f>
        <v>Lipí</v>
      </c>
      <c r="D32" s="144">
        <f>[9]Výsledky!F32</f>
        <v>1970</v>
      </c>
      <c r="E32" s="144">
        <f>[9]Výsledky!D32</f>
        <v>17</v>
      </c>
      <c r="F32" s="10" t="s">
        <v>100</v>
      </c>
      <c r="G32" s="195" t="str">
        <f>[9]Výsledky!C32</f>
        <v>M5</v>
      </c>
      <c r="H32" s="195" t="str">
        <f>[9]Výsledky!B32</f>
        <v>4.</v>
      </c>
      <c r="I32" s="147">
        <f>([10]Výsledky!I32)</f>
        <v>0.17083333333333334</v>
      </c>
      <c r="J32">
        <f t="shared" si="0"/>
        <v>15</v>
      </c>
      <c r="K32" s="147">
        <f>([10]Výsledky!J32)</f>
        <v>0.31111111111111112</v>
      </c>
      <c r="L32">
        <f t="shared" si="1"/>
        <v>1</v>
      </c>
      <c r="M32" s="151">
        <f t="shared" si="7"/>
        <v>0.48194444444444445</v>
      </c>
      <c r="N32">
        <f t="shared" si="3"/>
        <v>3</v>
      </c>
      <c r="O32" s="147">
        <f>([10]Výsledky!K32)</f>
        <v>0.20694444444444443</v>
      </c>
      <c r="P32">
        <f t="shared" si="4"/>
        <v>4</v>
      </c>
      <c r="Q32" s="194" t="str">
        <f>[10]Výsledky!H32</f>
        <v>00:16:31.50</v>
      </c>
      <c r="R32" s="8">
        <v>41</v>
      </c>
      <c r="S32" s="8">
        <v>72</v>
      </c>
    </row>
    <row r="33" spans="1:19" ht="12.75" customHeight="1">
      <c r="A33" s="7">
        <v>29</v>
      </c>
      <c r="B33" s="144" t="str">
        <f>[9]Výsledky!E33</f>
        <v>Šoulová Alžběta</v>
      </c>
      <c r="C33" s="199" t="str">
        <f>[9]Výsledky!G33</f>
        <v>Trialtlon Team Tábor</v>
      </c>
      <c r="D33" s="144">
        <f>[9]Výsledky!F33</f>
        <v>2012</v>
      </c>
      <c r="E33" s="144">
        <f>[9]Výsledky!D33</f>
        <v>38</v>
      </c>
      <c r="F33" s="10" t="s">
        <v>100</v>
      </c>
      <c r="G33" s="195" t="str">
        <f>[9]Výsledky!C33</f>
        <v>Z1</v>
      </c>
      <c r="H33" s="195" t="str">
        <f>[9]Výsledky!B33</f>
        <v>3.</v>
      </c>
      <c r="I33" s="147">
        <f>([10]Výsledky!I33)</f>
        <v>0.13472222222222222</v>
      </c>
      <c r="J33">
        <f t="shared" si="0"/>
        <v>4</v>
      </c>
      <c r="K33" s="147">
        <f>([10]Výsledky!J33)</f>
        <v>0.35486111111111113</v>
      </c>
      <c r="L33">
        <f t="shared" si="1"/>
        <v>14</v>
      </c>
      <c r="M33" s="151">
        <f t="shared" ref="M33:M54" si="8">K33+I33</f>
        <v>0.48958333333333337</v>
      </c>
      <c r="N33">
        <f t="shared" si="3"/>
        <v>10</v>
      </c>
      <c r="O33" s="147">
        <f>([10]Výsledky!K33)</f>
        <v>0.2076388888888889</v>
      </c>
      <c r="P33">
        <f t="shared" si="4"/>
        <v>4</v>
      </c>
      <c r="Q33" s="194" t="str">
        <f>[10]Výsledky!H33</f>
        <v>00:16:44.51</v>
      </c>
      <c r="R33" s="8">
        <v>43</v>
      </c>
      <c r="S33" s="8">
        <v>89</v>
      </c>
    </row>
    <row r="34" spans="1:19" ht="12.75" customHeight="1">
      <c r="A34" s="7">
        <v>30</v>
      </c>
      <c r="B34" s="144" t="str">
        <f>[9]Výsledky!E34</f>
        <v>Tuček Jiří</v>
      </c>
      <c r="C34" s="199" t="str">
        <f>[9]Výsledky!G34</f>
        <v>TriSK České Budějovice</v>
      </c>
      <c r="D34" s="144">
        <f>[9]Výsledky!F34</f>
        <v>1974</v>
      </c>
      <c r="E34" s="144">
        <f>[9]Výsledky!D34</f>
        <v>34</v>
      </c>
      <c r="F34" s="10" t="s">
        <v>100</v>
      </c>
      <c r="G34" s="195" t="str">
        <f>[9]Výsledky!C34</f>
        <v>M5</v>
      </c>
      <c r="H34" s="195" t="str">
        <f>[9]Výsledky!B34</f>
        <v>5.</v>
      </c>
      <c r="I34" s="147">
        <f>([10]Výsledky!I34)</f>
        <v>0.17291666666666666</v>
      </c>
      <c r="J34">
        <f t="shared" si="0"/>
        <v>15</v>
      </c>
      <c r="K34" s="147">
        <f>([10]Výsledky!J34)</f>
        <v>0.32708333333333334</v>
      </c>
      <c r="L34">
        <f t="shared" si="1"/>
        <v>8</v>
      </c>
      <c r="M34" s="151">
        <f t="shared" si="8"/>
        <v>0.5</v>
      </c>
      <c r="N34">
        <f t="shared" si="3"/>
        <v>10</v>
      </c>
      <c r="O34" s="147">
        <f>([10]Výsledky!K34)</f>
        <v>0.20555555555555555</v>
      </c>
      <c r="P34">
        <f t="shared" si="4"/>
        <v>3</v>
      </c>
      <c r="Q34" s="194" t="str">
        <f>[10]Výsledky!H34</f>
        <v>00:16:55.01</v>
      </c>
      <c r="R34" s="8">
        <v>40</v>
      </c>
      <c r="S34" s="8">
        <v>71</v>
      </c>
    </row>
    <row r="35" spans="1:19" ht="12.75" customHeight="1">
      <c r="A35" s="7">
        <v>31</v>
      </c>
      <c r="B35" s="144" t="str">
        <f>[9]Výsledky!E35</f>
        <v>Zikmund Milan</v>
      </c>
      <c r="C35" s="199" t="str">
        <f>[9]Výsledky!G35</f>
        <v>B&amp;H Triatlon ČB</v>
      </c>
      <c r="D35" s="144">
        <f>[9]Výsledky!F35</f>
        <v>1966</v>
      </c>
      <c r="E35" s="144">
        <f>[9]Výsledky!D35</f>
        <v>24</v>
      </c>
      <c r="F35" s="10" t="s">
        <v>100</v>
      </c>
      <c r="G35" s="195" t="str">
        <f>[9]Výsledky!C35</f>
        <v>M5</v>
      </c>
      <c r="H35" s="195" t="str">
        <f>[9]Výsledky!B35</f>
        <v>6.</v>
      </c>
      <c r="I35" s="147">
        <f>([10]Výsledky!I35)</f>
        <v>0.14583333333333334</v>
      </c>
      <c r="J35">
        <f t="shared" si="0"/>
        <v>4</v>
      </c>
      <c r="K35" s="147">
        <f>([10]Výsledky!J35)</f>
        <v>0.32430555555555557</v>
      </c>
      <c r="L35">
        <f t="shared" si="1"/>
        <v>6</v>
      </c>
      <c r="M35" s="151">
        <f t="shared" si="8"/>
        <v>0.47013888888888888</v>
      </c>
      <c r="N35">
        <f t="shared" si="3"/>
        <v>1</v>
      </c>
      <c r="O35" s="147">
        <f>([10]Výsledky!K35)</f>
        <v>0.2361111111111111</v>
      </c>
      <c r="P35">
        <f t="shared" si="4"/>
        <v>11</v>
      </c>
      <c r="Q35" s="194" t="str">
        <f>[10]Výsledky!H35</f>
        <v>00:16:57.43</v>
      </c>
      <c r="R35" s="8">
        <v>39</v>
      </c>
      <c r="S35" s="8">
        <v>70</v>
      </c>
    </row>
    <row r="36" spans="1:19" ht="12.75" customHeight="1">
      <c r="A36" s="7">
        <v>32</v>
      </c>
      <c r="B36" s="144" t="str">
        <f>[9]Výsledky!E36</f>
        <v>Šimáková Adéla</v>
      </c>
      <c r="C36" s="199" t="str">
        <f>[9]Výsledky!G36</f>
        <v>Triatlon Team Tábor</v>
      </c>
      <c r="D36" s="144">
        <f>[9]Výsledky!F36</f>
        <v>2008</v>
      </c>
      <c r="E36" s="144">
        <f>[9]Výsledky!D36</f>
        <v>19</v>
      </c>
      <c r="F36" s="10" t="s">
        <v>100</v>
      </c>
      <c r="G36" s="195" t="str">
        <f>[9]Výsledky!C36</f>
        <v>Z1</v>
      </c>
      <c r="H36" s="195" t="str">
        <f>[9]Výsledky!B36</f>
        <v>4.</v>
      </c>
      <c r="I36" s="147">
        <f>([10]Výsledky!I36)</f>
        <v>0.12222222222222222</v>
      </c>
      <c r="J36">
        <f t="shared" si="0"/>
        <v>2</v>
      </c>
      <c r="K36" s="147">
        <f>([10]Výsledky!J36)</f>
        <v>0.35138888888888886</v>
      </c>
      <c r="L36">
        <f t="shared" si="1"/>
        <v>9</v>
      </c>
      <c r="M36" s="151">
        <f t="shared" si="8"/>
        <v>0.47361111111111109</v>
      </c>
      <c r="N36">
        <f t="shared" si="3"/>
        <v>1</v>
      </c>
      <c r="O36" s="147">
        <f>([10]Výsledky!K36)</f>
        <v>0.23333333333333334</v>
      </c>
      <c r="P36">
        <f t="shared" si="4"/>
        <v>10</v>
      </c>
      <c r="Q36" s="194" t="str">
        <f>[10]Výsledky!H36</f>
        <v>00:16:58.13</v>
      </c>
      <c r="R36" s="8">
        <v>41</v>
      </c>
      <c r="S36" s="8">
        <v>88</v>
      </c>
    </row>
    <row r="37" spans="1:19" ht="12.75" customHeight="1">
      <c r="A37" s="7">
        <v>33</v>
      </c>
      <c r="B37" s="144" t="str">
        <f>[9]Výsledky!E37</f>
        <v>Mach Milan</v>
      </c>
      <c r="C37" s="199" t="str">
        <f>[9]Výsledky!G37</f>
        <v>ŠuTri Prachatice</v>
      </c>
      <c r="D37" s="144">
        <f>[9]Výsledky!F37</f>
        <v>1967</v>
      </c>
      <c r="E37" s="144">
        <f>[9]Výsledky!D37</f>
        <v>37</v>
      </c>
      <c r="F37" s="10" t="s">
        <v>100</v>
      </c>
      <c r="G37" s="195" t="str">
        <f>[9]Výsledky!C37</f>
        <v>M5</v>
      </c>
      <c r="H37" s="195" t="str">
        <f>[9]Výsledky!B37</f>
        <v>7.</v>
      </c>
      <c r="I37" s="147">
        <f>([10]Výsledky!I37)</f>
        <v>0.17222222222222222</v>
      </c>
      <c r="J37">
        <f t="shared" ref="J37:J54" si="9">RANK(I37,I37:I86,40)</f>
        <v>12</v>
      </c>
      <c r="K37" s="147">
        <f>([10]Výsledky!J37)</f>
        <v>0.31458333333333333</v>
      </c>
      <c r="L37">
        <f t="shared" ref="L37:L54" si="10">RANK(K37,K37:K86,40)</f>
        <v>1</v>
      </c>
      <c r="M37" s="151">
        <f t="shared" si="8"/>
        <v>0.48680555555555555</v>
      </c>
      <c r="N37">
        <f t="shared" ref="N37:N54" si="11">RANK(M37,M37:M86,40)</f>
        <v>5</v>
      </c>
      <c r="O37" s="147">
        <f>([10]Výsledky!K37)</f>
        <v>0.22152777777777777</v>
      </c>
      <c r="P37">
        <f t="shared" ref="P37:P54" si="12">RANK(O37,O37:O86,40)</f>
        <v>5</v>
      </c>
      <c r="Q37" s="194" t="str">
        <f>[10]Výsledky!H37</f>
        <v>00:16:59.68</v>
      </c>
      <c r="R37" s="8">
        <v>38</v>
      </c>
      <c r="S37" s="8">
        <v>69</v>
      </c>
    </row>
    <row r="38" spans="1:19" ht="12.75" customHeight="1">
      <c r="A38" s="7">
        <v>34</v>
      </c>
      <c r="B38" s="144" t="str">
        <f>[9]Výsledky!E38</f>
        <v>Pavlíčková Ludmila</v>
      </c>
      <c r="C38" s="199" t="str">
        <f>[9]Výsledky!G38</f>
        <v>B&amp;H Triatlon ČB</v>
      </c>
      <c r="D38" s="144">
        <f>[9]Výsledky!F38</f>
        <v>1989</v>
      </c>
      <c r="E38" s="144">
        <f>[9]Výsledky!D38</f>
        <v>15</v>
      </c>
      <c r="F38" s="10" t="s">
        <v>100</v>
      </c>
      <c r="G38" s="195" t="str">
        <f>[9]Výsledky!C38</f>
        <v>Z3</v>
      </c>
      <c r="H38" s="195" t="str">
        <f>[9]Výsledky!B38</f>
        <v>1.</v>
      </c>
      <c r="I38" s="147">
        <f>([10]Výsledky!I38)</f>
        <v>0</v>
      </c>
      <c r="J38">
        <f t="shared" si="9"/>
        <v>1</v>
      </c>
      <c r="K38" s="147">
        <f>([10]Výsledky!J38)</f>
        <v>0.48541666666666666</v>
      </c>
      <c r="L38">
        <f t="shared" si="10"/>
        <v>16</v>
      </c>
      <c r="M38" s="151">
        <f t="shared" si="8"/>
        <v>0.48541666666666666</v>
      </c>
      <c r="N38">
        <f t="shared" si="11"/>
        <v>3</v>
      </c>
      <c r="O38" s="147">
        <f>([10]Výsledky!K38)</f>
        <v>0.22638888888888889</v>
      </c>
      <c r="P38">
        <f t="shared" si="12"/>
        <v>6</v>
      </c>
      <c r="Q38" s="194" t="str">
        <f>[10]Výsledky!H38</f>
        <v>00:17:05.27</v>
      </c>
      <c r="R38" s="8">
        <v>50</v>
      </c>
      <c r="S38" s="8">
        <v>87</v>
      </c>
    </row>
    <row r="39" spans="1:19" ht="12.75" customHeight="1">
      <c r="A39" s="7">
        <v>35</v>
      </c>
      <c r="B39" s="144" t="str">
        <f>[9]Výsledky!E39</f>
        <v>Kolláriková Jana</v>
      </c>
      <c r="C39" s="199" t="str">
        <f>[9]Výsledky!G39</f>
        <v>TT Tálín</v>
      </c>
      <c r="D39" s="144">
        <f>[9]Výsledky!F39</f>
        <v>1984</v>
      </c>
      <c r="E39" s="144">
        <f>[9]Výsledky!D39</f>
        <v>8</v>
      </c>
      <c r="F39" s="10" t="s">
        <v>100</v>
      </c>
      <c r="G39" s="195" t="str">
        <f>[9]Výsledky!C39</f>
        <v>Z4</v>
      </c>
      <c r="H39" s="195" t="str">
        <f>[9]Výsledky!B39</f>
        <v>3.</v>
      </c>
      <c r="I39" s="147">
        <f>([10]Výsledky!I39)</f>
        <v>0.15972222222222221</v>
      </c>
      <c r="J39">
        <f t="shared" si="9"/>
        <v>2</v>
      </c>
      <c r="K39" s="147">
        <f>([10]Výsledky!J39)</f>
        <v>0.32361111111111113</v>
      </c>
      <c r="L39">
        <f t="shared" si="10"/>
        <v>4</v>
      </c>
      <c r="M39" s="151">
        <f t="shared" si="8"/>
        <v>0.48333333333333334</v>
      </c>
      <c r="N39">
        <f t="shared" si="11"/>
        <v>1</v>
      </c>
      <c r="O39" s="147">
        <f>([10]Výsledky!K39)</f>
        <v>0.23055555555555557</v>
      </c>
      <c r="P39">
        <f t="shared" si="12"/>
        <v>7</v>
      </c>
      <c r="Q39" s="194" t="str">
        <f>[10]Výsledky!H39</f>
        <v>00:17:07.74</v>
      </c>
      <c r="R39" s="8">
        <v>43</v>
      </c>
      <c r="S39" s="8">
        <v>86</v>
      </c>
    </row>
    <row r="40" spans="1:19" ht="12.75" customHeight="1">
      <c r="A40" s="7">
        <v>36</v>
      </c>
      <c r="B40" s="144" t="str">
        <f>[9]Výsledky!E40</f>
        <v>Mikoláš Jan</v>
      </c>
      <c r="C40" s="199" t="str">
        <f>[9]Výsledky!G40</f>
        <v>Trisk České Budějovice</v>
      </c>
      <c r="D40" s="144">
        <f>[9]Výsledky!F40</f>
        <v>1961</v>
      </c>
      <c r="E40" s="144">
        <f>[9]Výsledky!D40</f>
        <v>26</v>
      </c>
      <c r="F40" s="10" t="s">
        <v>100</v>
      </c>
      <c r="G40" s="195" t="str">
        <f>[9]Výsledky!C40</f>
        <v>M6</v>
      </c>
      <c r="H40" s="195" t="str">
        <f>[9]Výsledky!B40</f>
        <v>2.</v>
      </c>
      <c r="I40" s="147">
        <f>([10]Výsledky!I40)</f>
        <v>0.16527777777777777</v>
      </c>
      <c r="J40">
        <f t="shared" si="9"/>
        <v>5</v>
      </c>
      <c r="K40" s="147">
        <f>([10]Výsledky!J40)</f>
        <v>0.32291666666666669</v>
      </c>
      <c r="L40">
        <f t="shared" si="10"/>
        <v>1</v>
      </c>
      <c r="M40" s="151">
        <f t="shared" si="8"/>
        <v>0.48819444444444449</v>
      </c>
      <c r="N40">
        <f t="shared" si="11"/>
        <v>3</v>
      </c>
      <c r="O40" s="147">
        <f>([10]Výsledky!K40)</f>
        <v>0.22777777777777777</v>
      </c>
      <c r="P40">
        <f t="shared" si="12"/>
        <v>6</v>
      </c>
      <c r="Q40" s="194" t="str">
        <f>[10]Výsledky!H40</f>
        <v>00:17:10.39</v>
      </c>
      <c r="R40" s="8">
        <v>46</v>
      </c>
      <c r="S40" s="8">
        <v>68</v>
      </c>
    </row>
    <row r="41" spans="1:19" ht="12.75" customHeight="1">
      <c r="A41" s="7">
        <v>37</v>
      </c>
      <c r="B41" s="144" t="str">
        <f>[9]Výsledky!E41</f>
        <v>Hubáčková Martina</v>
      </c>
      <c r="C41" s="199" t="str">
        <f>[9]Výsledky!G41</f>
        <v>Triatlon Team Tábor</v>
      </c>
      <c r="D41" s="144">
        <f>[9]Výsledky!F41</f>
        <v>1989</v>
      </c>
      <c r="E41" s="144">
        <f>[9]Výsledky!D41</f>
        <v>6</v>
      </c>
      <c r="F41" s="10" t="s">
        <v>100</v>
      </c>
      <c r="G41" s="195" t="str">
        <f>[9]Výsledky!C41</f>
        <v>Z3</v>
      </c>
      <c r="H41" s="195" t="str">
        <f>[9]Výsledky!B41</f>
        <v>2.</v>
      </c>
      <c r="I41" s="147">
        <f>([10]Výsledky!I41)</f>
        <v>0.16319444444444445</v>
      </c>
      <c r="J41">
        <f t="shared" si="9"/>
        <v>4</v>
      </c>
      <c r="K41" s="147">
        <f>([10]Výsledky!J41)</f>
        <v>0.34236111111111112</v>
      </c>
      <c r="L41">
        <f t="shared" si="10"/>
        <v>4</v>
      </c>
      <c r="M41" s="151">
        <f t="shared" si="8"/>
        <v>0.50555555555555554</v>
      </c>
      <c r="N41">
        <f t="shared" si="11"/>
        <v>4</v>
      </c>
      <c r="O41" s="147">
        <f>([10]Výsledky!K41)</f>
        <v>0.21319444444444444</v>
      </c>
      <c r="P41">
        <f t="shared" si="12"/>
        <v>4</v>
      </c>
      <c r="Q41" s="194" t="str">
        <f>[10]Výsledky!H41</f>
        <v>00:17:15.38</v>
      </c>
      <c r="R41" s="8">
        <v>46</v>
      </c>
      <c r="S41" s="8">
        <v>85</v>
      </c>
    </row>
    <row r="42" spans="1:19" ht="12.75" customHeight="1">
      <c r="A42" s="7">
        <v>38</v>
      </c>
      <c r="B42" s="144" t="str">
        <f>[9]Výsledky!E42</f>
        <v>Zima Josef</v>
      </c>
      <c r="C42" s="199" t="str">
        <f>[9]Výsledky!G42</f>
        <v>B&amp;H Triatlon ČB</v>
      </c>
      <c r="D42" s="144">
        <f>[9]Výsledky!F42</f>
        <v>1965</v>
      </c>
      <c r="E42" s="144">
        <f>[9]Výsledky!D42</f>
        <v>23</v>
      </c>
      <c r="F42" s="10" t="s">
        <v>100</v>
      </c>
      <c r="G42" s="195" t="str">
        <f>[9]Výsledky!C42</f>
        <v>M5</v>
      </c>
      <c r="H42" s="195" t="str">
        <f>[9]Výsledky!B42</f>
        <v>8.</v>
      </c>
      <c r="I42" s="147">
        <f>([10]Výsledky!I42)</f>
        <v>0.16111111111111112</v>
      </c>
      <c r="J42">
        <f t="shared" si="9"/>
        <v>3</v>
      </c>
      <c r="K42" s="147">
        <f>([10]Výsledky!J42)</f>
        <v>0.32291666666666669</v>
      </c>
      <c r="L42">
        <f t="shared" si="10"/>
        <v>1</v>
      </c>
      <c r="M42" s="151">
        <f t="shared" si="8"/>
        <v>0.48402777777777783</v>
      </c>
      <c r="N42">
        <f t="shared" si="11"/>
        <v>1</v>
      </c>
      <c r="O42" s="147">
        <f>([10]Výsledky!K42)</f>
        <v>0.24513888888888888</v>
      </c>
      <c r="P42">
        <f t="shared" si="12"/>
        <v>7</v>
      </c>
      <c r="Q42" s="194" t="str">
        <f>[10]Výsledky!H42</f>
        <v>00:17:29.51</v>
      </c>
      <c r="R42" s="8">
        <v>37</v>
      </c>
      <c r="S42" s="8">
        <v>67</v>
      </c>
    </row>
    <row r="43" spans="1:19" ht="12.75" customHeight="1">
      <c r="A43" s="7">
        <v>39</v>
      </c>
      <c r="B43" s="144" t="str">
        <f>[9]Výsledky!E43</f>
        <v>Valdauf Radim</v>
      </c>
      <c r="C43" s="199" t="str">
        <f>[9]Výsledky!G43</f>
        <v>Hluboká nad Vltavou</v>
      </c>
      <c r="D43" s="144">
        <f>[9]Výsledky!F43</f>
        <v>1965</v>
      </c>
      <c r="E43" s="144">
        <f>[9]Výsledky!D43</f>
        <v>42</v>
      </c>
      <c r="F43" s="10" t="s">
        <v>100</v>
      </c>
      <c r="G43" s="195" t="str">
        <f>[9]Výsledky!C43</f>
        <v>M5</v>
      </c>
      <c r="H43" s="195" t="str">
        <f>[9]Výsledky!B43</f>
        <v>9.</v>
      </c>
      <c r="I43" s="147">
        <f>([10]Výsledky!I43)</f>
        <v>0.15972222222222221</v>
      </c>
      <c r="J43">
        <f t="shared" si="9"/>
        <v>2</v>
      </c>
      <c r="K43" s="147">
        <f>([10]Výsledky!J43)</f>
        <v>0.3263888888888889</v>
      </c>
      <c r="L43">
        <f t="shared" si="10"/>
        <v>2</v>
      </c>
      <c r="M43" s="151">
        <f t="shared" si="8"/>
        <v>0.4861111111111111</v>
      </c>
      <c r="N43">
        <f t="shared" si="11"/>
        <v>1</v>
      </c>
      <c r="O43" s="147">
        <f>([10]Výsledky!K43)</f>
        <v>0.24583333333333332</v>
      </c>
      <c r="P43">
        <f t="shared" si="12"/>
        <v>7</v>
      </c>
      <c r="Q43" s="194" t="str">
        <f>[10]Výsledky!H43</f>
        <v>00:17:34.04</v>
      </c>
      <c r="R43" s="8">
        <v>36</v>
      </c>
      <c r="S43" s="8">
        <v>66</v>
      </c>
    </row>
    <row r="44" spans="1:19" ht="12.75" customHeight="1">
      <c r="A44" s="7">
        <v>40</v>
      </c>
      <c r="B44" s="144" t="str">
        <f>[9]Výsledky!E44</f>
        <v>Jahoda Vladimír</v>
      </c>
      <c r="C44" s="199" t="str">
        <f>[9]Výsledky!G44</f>
        <v>TT Tálín</v>
      </c>
      <c r="D44" s="144">
        <f>[9]Výsledky!F44</f>
        <v>1963</v>
      </c>
      <c r="E44" s="144">
        <f>[9]Výsledky!D44</f>
        <v>7</v>
      </c>
      <c r="F44" s="10" t="s">
        <v>100</v>
      </c>
      <c r="G44" s="195" t="str">
        <f>[9]Výsledky!C44</f>
        <v>M6</v>
      </c>
      <c r="H44" s="195" t="str">
        <f>[9]Výsledky!B44</f>
        <v>3.</v>
      </c>
      <c r="I44" s="147">
        <f>([10]Výsledky!I44)</f>
        <v>0.16597222222222222</v>
      </c>
      <c r="J44">
        <f t="shared" si="9"/>
        <v>2</v>
      </c>
      <c r="K44" s="147">
        <f>([10]Výsledky!J44)</f>
        <v>0.32291666666666669</v>
      </c>
      <c r="L44">
        <f t="shared" si="10"/>
        <v>1</v>
      </c>
      <c r="M44" s="151">
        <f t="shared" si="8"/>
        <v>0.48888888888888893</v>
      </c>
      <c r="N44">
        <f t="shared" si="11"/>
        <v>1</v>
      </c>
      <c r="O44" s="147">
        <f>([10]Výsledky!K44)</f>
        <v>0.24861111111111112</v>
      </c>
      <c r="P44">
        <f t="shared" si="12"/>
        <v>8</v>
      </c>
      <c r="Q44" s="194" t="str">
        <f>[10]Výsledky!H44</f>
        <v>00:17:42.10</v>
      </c>
      <c r="R44" s="8">
        <v>43</v>
      </c>
      <c r="S44" s="8">
        <v>65</v>
      </c>
    </row>
    <row r="45" spans="1:19" ht="12.75" customHeight="1">
      <c r="A45" s="7">
        <v>41</v>
      </c>
      <c r="B45" s="144" t="str">
        <f>[9]Výsledky!E45</f>
        <v>Kříž Petr</v>
      </c>
      <c r="C45" s="199" t="str">
        <f>[9]Výsledky!G45</f>
        <v>Triathlon Team Tábor</v>
      </c>
      <c r="D45" s="144">
        <f>[9]Výsledky!F45</f>
        <v>2015</v>
      </c>
      <c r="E45" s="144">
        <f>[9]Výsledky!D45</f>
        <v>46</v>
      </c>
      <c r="F45" s="10" t="s">
        <v>100</v>
      </c>
      <c r="G45" s="195" t="str">
        <f>[9]Výsledky!C45</f>
        <v>M1</v>
      </c>
      <c r="H45" s="195" t="str">
        <f>[9]Výsledky!B45</f>
        <v>7.</v>
      </c>
      <c r="I45" s="147">
        <f>([10]Výsledky!I45)</f>
        <v>0.16805555555555557</v>
      </c>
      <c r="J45">
        <f t="shared" si="9"/>
        <v>3</v>
      </c>
      <c r="K45" s="147">
        <f>([10]Výsledky!J45)</f>
        <v>0.35416666666666669</v>
      </c>
      <c r="L45">
        <f t="shared" si="10"/>
        <v>2</v>
      </c>
      <c r="M45" s="151">
        <f t="shared" si="8"/>
        <v>0.52222222222222225</v>
      </c>
      <c r="N45">
        <f t="shared" si="11"/>
        <v>1</v>
      </c>
      <c r="O45" s="147">
        <f>([10]Výsledky!K45)</f>
        <v>0.22500000000000001</v>
      </c>
      <c r="P45">
        <f t="shared" si="12"/>
        <v>4</v>
      </c>
      <c r="Q45" s="194" t="str">
        <f>[10]Výsledky!H45</f>
        <v>00:17:55.74</v>
      </c>
      <c r="R45" s="8">
        <v>39</v>
      </c>
      <c r="S45" s="8">
        <v>64</v>
      </c>
    </row>
    <row r="46" spans="1:19" ht="12.75" customHeight="1">
      <c r="A46" s="7">
        <v>42</v>
      </c>
      <c r="B46" s="144" t="str">
        <f>[9]Výsledky!E46</f>
        <v>Šimek Miroslav</v>
      </c>
      <c r="C46" s="199" t="str">
        <f>[9]Výsledky!G46</f>
        <v>TC Dvořák Č. Budějovice</v>
      </c>
      <c r="D46" s="144">
        <f>[9]Výsledky!F46</f>
        <v>1966</v>
      </c>
      <c r="E46" s="144">
        <f>[9]Výsledky!D46</f>
        <v>29</v>
      </c>
      <c r="F46" s="10" t="s">
        <v>100</v>
      </c>
      <c r="G46" s="195" t="str">
        <f>[9]Výsledky!C46</f>
        <v>M5</v>
      </c>
      <c r="H46" s="195" t="str">
        <f>[9]Výsledky!B46</f>
        <v>10.</v>
      </c>
      <c r="I46" s="147">
        <f>([10]Výsledky!I46)</f>
        <v>0.1763888888888889</v>
      </c>
      <c r="J46">
        <f t="shared" si="9"/>
        <v>4</v>
      </c>
      <c r="K46" s="147">
        <f>([10]Výsledky!J46)</f>
        <v>0.35902777777777778</v>
      </c>
      <c r="L46">
        <f t="shared" si="10"/>
        <v>4</v>
      </c>
      <c r="M46" s="151">
        <f t="shared" si="8"/>
        <v>0.53541666666666665</v>
      </c>
      <c r="N46">
        <f t="shared" si="11"/>
        <v>3</v>
      </c>
      <c r="O46" s="147">
        <f>([10]Výsledky!K46)</f>
        <v>0.24652777777777779</v>
      </c>
      <c r="P46">
        <f t="shared" si="12"/>
        <v>6</v>
      </c>
      <c r="Q46" s="194" t="str">
        <f>[10]Výsledky!H46</f>
        <v>00:18:45.83</v>
      </c>
      <c r="R46" s="8">
        <v>35</v>
      </c>
      <c r="S46" s="8">
        <v>63</v>
      </c>
    </row>
    <row r="47" spans="1:19" ht="12.75" customHeight="1">
      <c r="A47" s="7">
        <v>43</v>
      </c>
      <c r="B47" s="144" t="str">
        <f>[9]Výsledky!E47</f>
        <v>Flíčková Alice</v>
      </c>
      <c r="C47" s="199" t="str">
        <f>[9]Výsledky!G47</f>
        <v>B&amp;H Triatlon ČB</v>
      </c>
      <c r="D47" s="144">
        <f>[9]Výsledky!F47</f>
        <v>1970</v>
      </c>
      <c r="E47" s="144">
        <f>[9]Výsledky!D47</f>
        <v>27</v>
      </c>
      <c r="F47" s="10" t="s">
        <v>100</v>
      </c>
      <c r="G47" s="195" t="str">
        <f>[9]Výsledky!C47</f>
        <v>Z5</v>
      </c>
      <c r="H47" s="195" t="str">
        <f>[9]Výsledky!B47</f>
        <v>2.</v>
      </c>
      <c r="I47" s="147">
        <f>([10]Výsledky!I47)</f>
        <v>0.18124999999999999</v>
      </c>
      <c r="J47">
        <f t="shared" si="9"/>
        <v>4</v>
      </c>
      <c r="K47" s="147">
        <f>([10]Výsledky!J47)</f>
        <v>0.35416666666666669</v>
      </c>
      <c r="L47">
        <f t="shared" si="10"/>
        <v>2</v>
      </c>
      <c r="M47" s="151">
        <f t="shared" si="8"/>
        <v>0.53541666666666665</v>
      </c>
      <c r="N47">
        <f t="shared" si="11"/>
        <v>3</v>
      </c>
      <c r="O47" s="147">
        <f>([10]Výsledky!K47)</f>
        <v>0.26458333333333334</v>
      </c>
      <c r="P47">
        <f t="shared" si="12"/>
        <v>6</v>
      </c>
      <c r="Q47" s="194" t="str">
        <f>[10]Výsledky!H47</f>
        <v>00:19:11.70</v>
      </c>
      <c r="R47" s="8">
        <v>46</v>
      </c>
      <c r="S47" s="8">
        <v>84</v>
      </c>
    </row>
    <row r="48" spans="1:19" ht="12.75" customHeight="1">
      <c r="A48" s="7">
        <v>44</v>
      </c>
      <c r="B48" s="144" t="str">
        <f>[9]Výsledky!E48</f>
        <v>Procházková Kristýna</v>
      </c>
      <c r="C48" s="199" t="str">
        <f>[9]Výsledky!G48</f>
        <v>B&amp;H Triatlon ČB</v>
      </c>
      <c r="D48" s="144">
        <f>[9]Výsledky!F48</f>
        <v>1982</v>
      </c>
      <c r="E48" s="144">
        <f>[9]Výsledky!D48</f>
        <v>25</v>
      </c>
      <c r="F48" s="10" t="s">
        <v>100</v>
      </c>
      <c r="G48" s="195" t="str">
        <f>[9]Výsledky!C48</f>
        <v>Z4</v>
      </c>
      <c r="H48" s="195" t="str">
        <f>[9]Výsledky!B48</f>
        <v>4.</v>
      </c>
      <c r="I48" s="147">
        <f>([10]Výsledky!I48)</f>
        <v>0.16944444444444445</v>
      </c>
      <c r="J48">
        <f t="shared" si="9"/>
        <v>3</v>
      </c>
      <c r="K48" s="147">
        <f>([10]Výsledky!J48)</f>
        <v>0.42083333333333334</v>
      </c>
      <c r="L48">
        <f t="shared" si="10"/>
        <v>5</v>
      </c>
      <c r="M48" s="151">
        <f t="shared" si="8"/>
        <v>0.59027777777777779</v>
      </c>
      <c r="N48">
        <f t="shared" si="11"/>
        <v>4</v>
      </c>
      <c r="O48" s="147">
        <f>([10]Výsledky!K48)</f>
        <v>0.20902777777777778</v>
      </c>
      <c r="P48">
        <f t="shared" si="12"/>
        <v>3</v>
      </c>
      <c r="Q48" s="194" t="str">
        <f>[10]Výsledky!H48</f>
        <v>00:19:11.75</v>
      </c>
      <c r="R48" s="8">
        <v>41</v>
      </c>
      <c r="S48" s="8">
        <v>83</v>
      </c>
    </row>
    <row r="49" spans="1:19" ht="12.75" customHeight="1">
      <c r="A49" s="7">
        <v>45</v>
      </c>
      <c r="B49" s="144" t="str">
        <f>[9]Výsledky!E49</f>
        <v>Vojč Eva</v>
      </c>
      <c r="C49" s="199" t="str">
        <f>[9]Výsledky!G49</f>
        <v>Zliv</v>
      </c>
      <c r="D49" s="144">
        <f>[9]Výsledky!F49</f>
        <v>1977</v>
      </c>
      <c r="E49" s="144">
        <f>[9]Výsledky!D49</f>
        <v>49</v>
      </c>
      <c r="F49" s="10" t="s">
        <v>100</v>
      </c>
      <c r="G49" s="195" t="str">
        <f>[9]Výsledky!C49</f>
        <v>Z4</v>
      </c>
      <c r="H49" s="195" t="str">
        <f>[9]Výsledky!B49</f>
        <v>5.</v>
      </c>
      <c r="I49" s="147">
        <f>([10]Výsledky!I49)</f>
        <v>0.18333333333333332</v>
      </c>
      <c r="J49">
        <f t="shared" si="9"/>
        <v>4</v>
      </c>
      <c r="K49" s="147">
        <f>([10]Výsledky!J49)</f>
        <v>0.35</v>
      </c>
      <c r="L49">
        <f t="shared" si="10"/>
        <v>1</v>
      </c>
      <c r="M49" s="151">
        <f t="shared" si="8"/>
        <v>0.53333333333333333</v>
      </c>
      <c r="N49">
        <f t="shared" si="11"/>
        <v>2</v>
      </c>
      <c r="O49" s="147">
        <f>([10]Výsledky!K49)</f>
        <v>0.28333333333333333</v>
      </c>
      <c r="P49">
        <f t="shared" si="12"/>
        <v>5</v>
      </c>
      <c r="Q49" s="194" t="str">
        <f>[10]Výsledky!H49</f>
        <v>00:19:36.31</v>
      </c>
      <c r="R49" s="8">
        <v>40</v>
      </c>
      <c r="S49" s="8">
        <v>82</v>
      </c>
    </row>
    <row r="50" spans="1:19" ht="12.75" customHeight="1">
      <c r="A50" s="7">
        <v>46</v>
      </c>
      <c r="B50" s="144" t="str">
        <f>[9]Výsledky!E50</f>
        <v>Hendrych Milan</v>
      </c>
      <c r="C50" s="199" t="str">
        <f>[9]Výsledky!G50</f>
        <v>B&amp;H Triatlon ČB</v>
      </c>
      <c r="D50" s="144">
        <f>[9]Výsledky!F50</f>
        <v>1968</v>
      </c>
      <c r="E50" s="144">
        <f>[9]Výsledky!D50</f>
        <v>35</v>
      </c>
      <c r="F50" s="10" t="s">
        <v>100</v>
      </c>
      <c r="G50" s="195" t="str">
        <f>[9]Výsledky!C50</f>
        <v>M5</v>
      </c>
      <c r="H50" s="195" t="str">
        <f>[9]Výsledky!B50</f>
        <v>11.</v>
      </c>
      <c r="I50" s="147">
        <f>([10]Výsledky!I50)</f>
        <v>0.19930555555555557</v>
      </c>
      <c r="J50">
        <f t="shared" si="9"/>
        <v>4</v>
      </c>
      <c r="K50" s="147">
        <f>([10]Výsledky!J50)</f>
        <v>0.38541666666666669</v>
      </c>
      <c r="L50">
        <f t="shared" si="10"/>
        <v>2</v>
      </c>
      <c r="M50" s="151">
        <f t="shared" si="8"/>
        <v>0.58472222222222225</v>
      </c>
      <c r="N50">
        <f t="shared" si="11"/>
        <v>2</v>
      </c>
      <c r="O50" s="147">
        <f>([10]Výsledky!K50)</f>
        <v>0.2361111111111111</v>
      </c>
      <c r="P50">
        <f t="shared" si="12"/>
        <v>3</v>
      </c>
      <c r="Q50" s="194" t="str">
        <f>[10]Výsledky!H50</f>
        <v>00:19:41.70</v>
      </c>
      <c r="R50" s="8">
        <v>34</v>
      </c>
      <c r="S50" s="8">
        <v>62</v>
      </c>
    </row>
    <row r="51" spans="1:19" ht="12.75" customHeight="1">
      <c r="A51" s="7">
        <v>47</v>
      </c>
      <c r="B51" s="144" t="str">
        <f>[9]Výsledky!E51</f>
        <v>Šoulová Alena</v>
      </c>
      <c r="C51" s="199" t="str">
        <f>[9]Výsledky!G51</f>
        <v>Triathlon Team Tábor</v>
      </c>
      <c r="D51" s="144">
        <f>[9]Výsledky!F51</f>
        <v>1983</v>
      </c>
      <c r="E51" s="144">
        <f>[9]Výsledky!D51</f>
        <v>40</v>
      </c>
      <c r="F51" s="10" t="s">
        <v>100</v>
      </c>
      <c r="G51" s="195" t="str">
        <f>[9]Výsledky!C51</f>
        <v>Z4</v>
      </c>
      <c r="H51" s="195" t="str">
        <f>[9]Výsledky!B51</f>
        <v>6.</v>
      </c>
      <c r="I51" s="147">
        <f>([10]Výsledky!I51)</f>
        <v>0.20069444444444445</v>
      </c>
      <c r="J51">
        <f t="shared" si="9"/>
        <v>4</v>
      </c>
      <c r="K51" s="147">
        <f>([10]Výsledky!J51)</f>
        <v>0.42152777777777778</v>
      </c>
      <c r="L51">
        <f t="shared" si="10"/>
        <v>3</v>
      </c>
      <c r="M51" s="151">
        <f t="shared" si="8"/>
        <v>0.62222222222222223</v>
      </c>
      <c r="N51">
        <f t="shared" si="11"/>
        <v>3</v>
      </c>
      <c r="O51" s="147">
        <f>([10]Výsledky!K51)</f>
        <v>0.1986111111111111</v>
      </c>
      <c r="P51">
        <f t="shared" si="12"/>
        <v>2</v>
      </c>
      <c r="Q51" s="194" t="str">
        <f>[10]Výsledky!H51</f>
        <v>00:19:43.20</v>
      </c>
      <c r="R51" s="8">
        <v>39</v>
      </c>
      <c r="S51" s="8">
        <v>81</v>
      </c>
    </row>
    <row r="52" spans="1:19" ht="12.75" customHeight="1">
      <c r="A52" s="7">
        <v>48</v>
      </c>
      <c r="B52" s="144" t="str">
        <f>[9]Výsledky!E52</f>
        <v>Trecha Rudolf</v>
      </c>
      <c r="C52" s="199" t="str">
        <f>[9]Výsledky!G52</f>
        <v>TT Tálín</v>
      </c>
      <c r="D52" s="144">
        <f>[9]Výsledky!F52</f>
        <v>1950</v>
      </c>
      <c r="E52" s="144">
        <f>[9]Výsledky!D52</f>
        <v>28</v>
      </c>
      <c r="F52" s="10" t="s">
        <v>100</v>
      </c>
      <c r="G52" s="195" t="str">
        <f>[9]Výsledky!C52</f>
        <v>M7</v>
      </c>
      <c r="H52" s="195" t="str">
        <f>[9]Výsledky!B52</f>
        <v>1.</v>
      </c>
      <c r="I52" s="147">
        <f>([10]Výsledky!I52)</f>
        <v>0.18194444444444444</v>
      </c>
      <c r="J52">
        <f t="shared" si="9"/>
        <v>3</v>
      </c>
      <c r="K52" s="147">
        <f>([10]Výsledky!J52)</f>
        <v>0.4152777777777778</v>
      </c>
      <c r="L52">
        <f t="shared" si="10"/>
        <v>2</v>
      </c>
      <c r="M52" s="151">
        <f t="shared" si="8"/>
        <v>0.59722222222222221</v>
      </c>
      <c r="N52">
        <f t="shared" si="11"/>
        <v>2</v>
      </c>
      <c r="O52" s="147">
        <f>([10]Výsledky!K52)</f>
        <v>0.24097222222222223</v>
      </c>
      <c r="P52">
        <f t="shared" si="12"/>
        <v>2</v>
      </c>
      <c r="Q52" s="194" t="str">
        <f>[10]Výsledky!H52</f>
        <v>00:20:07.74</v>
      </c>
      <c r="R52" s="8">
        <v>50</v>
      </c>
      <c r="S52" s="8">
        <v>61</v>
      </c>
    </row>
    <row r="53" spans="1:19" ht="12.75" customHeight="1">
      <c r="A53" s="7">
        <v>49</v>
      </c>
      <c r="B53" s="144" t="str">
        <f>[9]Výsledky!E53</f>
        <v>Mikoláš Jan</v>
      </c>
      <c r="C53" s="199" t="str">
        <f>[9]Výsledky!G53</f>
        <v>Canada</v>
      </c>
      <c r="D53" s="144">
        <f>[9]Výsledky!F53</f>
        <v>1994</v>
      </c>
      <c r="E53" s="144">
        <f>[9]Výsledky!D53</f>
        <v>31</v>
      </c>
      <c r="F53" s="10" t="s">
        <v>100</v>
      </c>
      <c r="G53" s="195" t="str">
        <f>[9]Výsledky!C53</f>
        <v>M3</v>
      </c>
      <c r="H53" s="195" t="str">
        <f>[9]Výsledky!B53</f>
        <v>3.</v>
      </c>
      <c r="I53" s="147">
        <f>([10]Výsledky!I53)</f>
        <v>0.16666666666666666</v>
      </c>
      <c r="J53">
        <f t="shared" si="9"/>
        <v>2</v>
      </c>
      <c r="K53" s="147">
        <f>([10]Výsledky!J53)</f>
        <v>0.3576388888888889</v>
      </c>
      <c r="L53">
        <f t="shared" si="10"/>
        <v>1</v>
      </c>
      <c r="M53" s="151">
        <f t="shared" si="8"/>
        <v>0.52430555555555558</v>
      </c>
      <c r="N53">
        <f t="shared" si="11"/>
        <v>1</v>
      </c>
      <c r="O53" s="147">
        <f>([10]Výsledky!K53)</f>
        <v>0.31805555555555554</v>
      </c>
      <c r="P53">
        <f t="shared" si="12"/>
        <v>2</v>
      </c>
      <c r="Q53" s="194" t="str">
        <f>[10]Výsledky!H53</f>
        <v>00:20:13.49</v>
      </c>
      <c r="R53" s="8">
        <v>43</v>
      </c>
      <c r="S53" s="8">
        <v>60</v>
      </c>
    </row>
    <row r="54" spans="1:19" ht="12.75" customHeight="1">
      <c r="A54" s="7">
        <v>50</v>
      </c>
      <c r="B54" s="144" t="str">
        <f>[9]Výsledky!E54</f>
        <v>Křížová Veronika</v>
      </c>
      <c r="C54" s="199" t="str">
        <f>[9]Výsledky!G54</f>
        <v>Triathlon Team Tábor</v>
      </c>
      <c r="D54" s="144">
        <f>[9]Výsledky!F54</f>
        <v>2013</v>
      </c>
      <c r="E54" s="144">
        <f>[9]Výsledky!D54</f>
        <v>47</v>
      </c>
      <c r="F54" s="10" t="s">
        <v>100</v>
      </c>
      <c r="G54" s="195" t="str">
        <f>[9]Výsledky!C54</f>
        <v>Z1</v>
      </c>
      <c r="H54" s="195" t="str">
        <f>[9]Výsledky!B54</f>
        <v>5.</v>
      </c>
      <c r="I54" s="147">
        <f>([10]Výsledky!I54)</f>
        <v>0.12708333333333333</v>
      </c>
      <c r="J54">
        <f t="shared" si="9"/>
        <v>1</v>
      </c>
      <c r="K54" s="147">
        <f>([10]Výsledky!J54)</f>
        <v>0.65555555555555556</v>
      </c>
      <c r="L54">
        <f t="shared" si="10"/>
        <v>1</v>
      </c>
      <c r="M54" s="151">
        <f t="shared" si="8"/>
        <v>0.78263888888888888</v>
      </c>
      <c r="N54">
        <f t="shared" si="11"/>
        <v>1</v>
      </c>
      <c r="O54" s="147">
        <f>([10]Výsledky!K54)</f>
        <v>0.1673611111111111</v>
      </c>
      <c r="P54">
        <f t="shared" si="12"/>
        <v>1</v>
      </c>
      <c r="Q54" s="194" t="str">
        <f>[10]Výsledky!H54</f>
        <v>00:22:47.10</v>
      </c>
      <c r="R54" s="8">
        <v>40</v>
      </c>
      <c r="S54" s="8">
        <v>80</v>
      </c>
    </row>
    <row r="55" spans="1:19" ht="12.75" customHeight="1">
      <c r="I55" s="147"/>
      <c r="J55"/>
      <c r="K55" s="147"/>
      <c r="L55"/>
      <c r="M55" s="151"/>
      <c r="N55"/>
      <c r="O55" s="147"/>
      <c r="P55"/>
    </row>
    <row r="56" spans="1:19" ht="12.75" customHeight="1">
      <c r="I56" s="147"/>
      <c r="J56"/>
      <c r="K56" s="147"/>
      <c r="L56"/>
      <c r="M56" s="151"/>
      <c r="N56"/>
      <c r="O56" s="147"/>
      <c r="P56"/>
    </row>
    <row r="57" spans="1:19" ht="12.75" customHeight="1">
      <c r="I57" s="147"/>
      <c r="J57"/>
      <c r="K57" s="147"/>
      <c r="L57"/>
      <c r="M57" s="151"/>
      <c r="N57"/>
      <c r="O57" s="147"/>
      <c r="P57"/>
    </row>
    <row r="58" spans="1:19" ht="12.75" customHeight="1">
      <c r="I58" s="147"/>
      <c r="J58"/>
      <c r="K58" s="147"/>
      <c r="L58"/>
      <c r="M58" s="151"/>
      <c r="N58"/>
      <c r="O58" s="147"/>
      <c r="P58"/>
    </row>
    <row r="59" spans="1:19" ht="12.75" customHeight="1">
      <c r="I59" s="147"/>
      <c r="J59"/>
      <c r="K59" s="147"/>
      <c r="L59"/>
      <c r="M59" s="151"/>
      <c r="N59"/>
      <c r="O59" s="147"/>
      <c r="P59"/>
    </row>
    <row r="60" spans="1:19" ht="12.75" customHeight="1">
      <c r="I60" s="147"/>
      <c r="J60"/>
      <c r="K60" s="147"/>
      <c r="L60"/>
      <c r="M60" s="151"/>
      <c r="N60"/>
      <c r="O60" s="147"/>
      <c r="P60"/>
    </row>
    <row r="61" spans="1:19" ht="12.75" customHeight="1">
      <c r="I61" s="147"/>
      <c r="J61"/>
      <c r="K61" s="147"/>
      <c r="L61"/>
      <c r="M61" s="151"/>
      <c r="N61"/>
      <c r="O61" s="147"/>
      <c r="P61"/>
    </row>
  </sheetData>
  <sheetProtection selectLockedCells="1" selectUnlockedCells="1"/>
  <mergeCells count="2">
    <mergeCell ref="A1:Q1"/>
    <mergeCell ref="A2:Q2"/>
  </mergeCells>
  <pageMargins left="0.59027777777777779" right="0.59027777777777779" top="0.39374999999999999" bottom="0.39374999999999999" header="0.51180555555555551" footer="0.51180555555555551"/>
  <pageSetup paperSize="9" firstPageNumber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74"/>
  <sheetViews>
    <sheetView zoomScaleNormal="100" workbookViewId="0">
      <selection sqref="A1:Q1"/>
    </sheetView>
  </sheetViews>
  <sheetFormatPr defaultColWidth="8.81640625" defaultRowHeight="12.75" customHeight="1"/>
  <cols>
    <col min="1" max="1" width="4.26953125" style="7" customWidth="1"/>
    <col min="2" max="2" width="16.26953125" customWidth="1"/>
    <col min="3" max="3" width="17.81640625" customWidth="1"/>
    <col min="4" max="4" width="5.7265625" style="8" customWidth="1"/>
    <col min="5" max="5" width="4.26953125" customWidth="1"/>
    <col min="6" max="7" width="4.26953125" style="10" customWidth="1"/>
    <col min="8" max="8" width="3.7265625" style="10" customWidth="1"/>
    <col min="9" max="9" width="10.7265625" style="151" bestFit="1" customWidth="1"/>
    <col min="10" max="10" width="3.7265625" style="153" customWidth="1"/>
    <col min="11" max="11" width="10.7265625" style="8" bestFit="1" customWidth="1"/>
    <col min="12" max="12" width="3" style="153" bestFit="1" customWidth="1"/>
    <col min="13" max="13" width="11.453125" style="8" bestFit="1" customWidth="1"/>
    <col min="14" max="14" width="3.7265625" style="8" customWidth="1"/>
    <col min="15" max="15" width="9.453125" style="8" customWidth="1"/>
    <col min="16" max="16" width="3.7265625" style="8" customWidth="1"/>
    <col min="17" max="17" width="10.7265625" style="11" bestFit="1" customWidth="1"/>
    <col min="18" max="19" width="4.26953125" style="8" customWidth="1"/>
  </cols>
  <sheetData>
    <row r="1" spans="1:19" ht="15" customHeight="1">
      <c r="A1" s="201" t="s">
        <v>446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/>
      <c r="S1"/>
    </row>
    <row r="2" spans="1:19" ht="15" customHeight="1">
      <c r="A2" s="201" t="s">
        <v>447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/>
      <c r="S2"/>
    </row>
    <row r="3" spans="1:19" ht="15" customHeight="1">
      <c r="A3" s="12"/>
      <c r="D3"/>
      <c r="F3" s="13"/>
      <c r="G3" s="13"/>
      <c r="H3" s="12"/>
      <c r="K3" s="23"/>
      <c r="M3" s="23"/>
      <c r="O3" s="23"/>
      <c r="Q3" s="24"/>
      <c r="R3"/>
      <c r="S3"/>
    </row>
    <row r="4" spans="1:19" ht="15" customHeight="1">
      <c r="A4" s="14" t="s">
        <v>91</v>
      </c>
      <c r="B4" s="12" t="s">
        <v>1</v>
      </c>
      <c r="C4" s="12" t="s">
        <v>2</v>
      </c>
      <c r="D4" s="12" t="s">
        <v>3</v>
      </c>
      <c r="E4" s="12" t="s">
        <v>92</v>
      </c>
      <c r="F4" s="13" t="s">
        <v>93</v>
      </c>
      <c r="G4" s="13" t="s">
        <v>4</v>
      </c>
      <c r="H4" s="12" t="s">
        <v>5</v>
      </c>
      <c r="I4" s="152" t="s">
        <v>94</v>
      </c>
      <c r="J4" s="154" t="s">
        <v>5</v>
      </c>
      <c r="K4" s="25" t="s">
        <v>95</v>
      </c>
      <c r="L4" s="154" t="s">
        <v>5</v>
      </c>
      <c r="M4" s="24" t="s">
        <v>96</v>
      </c>
      <c r="N4" s="14" t="s">
        <v>5</v>
      </c>
      <c r="O4" s="25" t="s">
        <v>97</v>
      </c>
      <c r="P4" s="14" t="s">
        <v>5</v>
      </c>
      <c r="Q4" s="25" t="s">
        <v>98</v>
      </c>
      <c r="R4" s="7" t="s">
        <v>6</v>
      </c>
      <c r="S4" s="7" t="s">
        <v>7</v>
      </c>
    </row>
    <row r="5" spans="1:19" ht="14.9" customHeight="1">
      <c r="A5" s="7">
        <v>1</v>
      </c>
      <c r="B5" s="144" t="str">
        <f>[9]Výsledky!E5</f>
        <v>Hradecký Jan</v>
      </c>
      <c r="C5" s="199" t="str">
        <f>[9]Výsledky!G5</f>
        <v>Triathlon Team Příbram</v>
      </c>
      <c r="D5" s="144">
        <f>[9]Výsledky!F5</f>
        <v>1983</v>
      </c>
      <c r="E5" s="144">
        <f>[9]Výsledky!D5</f>
        <v>99</v>
      </c>
      <c r="G5" s="195" t="str">
        <f>[9]Výsledky!C5</f>
        <v>M4</v>
      </c>
      <c r="H5" s="195" t="str">
        <f>[9]Výsledky!B5</f>
        <v>1.</v>
      </c>
      <c r="I5" s="147">
        <f>TIME(0,LEFT([10]Výsledky!I5,2),RIGHT([10]Výsledky!I5,2))</f>
        <v>1.3564814814814814E-2</v>
      </c>
      <c r="J5">
        <f>RANK(I5,I5:I55,40)</f>
        <v>3</v>
      </c>
      <c r="K5" s="147">
        <f>TIME(0,LEFT([10]Výsledky!J5,2),RIGHT([10]Výsledky!J5,2))</f>
        <v>3.9907407407407405E-2</v>
      </c>
      <c r="L5">
        <f>RANK(K5,K5:K55,40)</f>
        <v>10</v>
      </c>
      <c r="M5" s="151">
        <f t="shared" ref="M5:M36" si="0">K5+I5</f>
        <v>5.347222222222222E-2</v>
      </c>
      <c r="N5">
        <f>RANK(M5,M5:M55,40)</f>
        <v>2</v>
      </c>
      <c r="O5" s="147">
        <f>TIME(0,LEFT([10]Výsledky!K5,2),RIGHT([10]Výsledky!K5,2))</f>
        <v>2.8067129629629629E-2</v>
      </c>
      <c r="P5">
        <f>RANK(O5,O5:O55,40)</f>
        <v>3</v>
      </c>
      <c r="Q5" s="194" t="str">
        <f>[10]Výsledky!H5</f>
        <v>01:57:24.57</v>
      </c>
    </row>
    <row r="6" spans="1:19" ht="14.9" customHeight="1">
      <c r="A6" s="7">
        <v>2</v>
      </c>
      <c r="B6" s="144" t="str">
        <f>[9]Výsledky!E6</f>
        <v>Linduška František</v>
      </c>
      <c r="C6" s="199" t="str">
        <f>[9]Výsledky!G6</f>
        <v>TCV Jindřichův Hradec</v>
      </c>
      <c r="D6" s="144">
        <f>[9]Výsledky!F6</f>
        <v>1994</v>
      </c>
      <c r="E6" s="144">
        <f>[9]Výsledky!D6</f>
        <v>32</v>
      </c>
      <c r="F6" s="10" t="s">
        <v>100</v>
      </c>
      <c r="G6" s="195" t="str">
        <f>[9]Výsledky!C6</f>
        <v>M3</v>
      </c>
      <c r="H6" s="195" t="str">
        <f>[9]Výsledky!B6</f>
        <v>1.</v>
      </c>
      <c r="I6" s="147">
        <f>TIME(0,LEFT([10]Výsledky!I6,2),RIGHT([10]Výsledky!I6,2))</f>
        <v>1.3032407407407407E-2</v>
      </c>
      <c r="J6">
        <f>RANK(I6,I5:I55,40)</f>
        <v>1</v>
      </c>
      <c r="K6" s="147">
        <f>TIME(0,LEFT([10]Výsledky!J6,2),RIGHT([10]Výsledky!J6,2))</f>
        <v>4.0393518518518516E-2</v>
      </c>
      <c r="L6">
        <f>RANK(K6,K5:K55,40)</f>
        <v>14</v>
      </c>
      <c r="M6" s="151">
        <f t="shared" si="0"/>
        <v>5.3425925925925925E-2</v>
      </c>
      <c r="N6">
        <f>RANK(M6,M5:M55,40)</f>
        <v>1</v>
      </c>
      <c r="O6" s="147">
        <f>TIME(0,LEFT([10]Výsledky!K6,2),RIGHT([10]Výsledky!K6,2))</f>
        <v>2.8425925925925927E-2</v>
      </c>
      <c r="P6">
        <f>RANK(O6,O5:O55,40)</f>
        <v>4</v>
      </c>
      <c r="Q6" s="194" t="str">
        <f>[10]Výsledky!H6</f>
        <v>01:57:52.18</v>
      </c>
      <c r="R6" s="8">
        <v>50</v>
      </c>
      <c r="S6" s="8">
        <v>100</v>
      </c>
    </row>
    <row r="7" spans="1:19" ht="14.9" customHeight="1">
      <c r="A7" s="7">
        <v>3</v>
      </c>
      <c r="B7" s="144" t="str">
        <f>[9]Výsledky!E7</f>
        <v>Koptík Jiří</v>
      </c>
      <c r="C7" s="199" t="str">
        <f>[9]Výsledky!G7</f>
        <v>TriSK České Budějovice</v>
      </c>
      <c r="D7" s="144">
        <f>[9]Výsledky!F7</f>
        <v>1982</v>
      </c>
      <c r="E7" s="144">
        <f>[9]Výsledky!D7</f>
        <v>70</v>
      </c>
      <c r="F7" s="10" t="s">
        <v>100</v>
      </c>
      <c r="G7" s="195" t="str">
        <f>[9]Výsledky!C7</f>
        <v>M4</v>
      </c>
      <c r="H7" s="195" t="str">
        <f>[9]Výsledky!B7</f>
        <v>2.</v>
      </c>
      <c r="I7" s="147">
        <f>TIME(0,LEFT([10]Výsledky!I7,2),RIGHT([10]Výsledky!I7,2))</f>
        <v>1.5833333333333335E-2</v>
      </c>
      <c r="J7">
        <f>RANK(I7,I5:I55,40)</f>
        <v>12</v>
      </c>
      <c r="K7" s="147">
        <f>TIME(0,LEFT([10]Výsledky!J7,2),RIGHT([10]Výsledky!J7,2))</f>
        <v>3.9768518518518516E-2</v>
      </c>
      <c r="L7">
        <f>RANK(K7,K5:K55,40)</f>
        <v>9</v>
      </c>
      <c r="M7" s="151">
        <f t="shared" si="0"/>
        <v>5.5601851851851847E-2</v>
      </c>
      <c r="N7">
        <f>RANK(M7,M5:M55,40)</f>
        <v>14</v>
      </c>
      <c r="O7" s="147">
        <f>TIME(0,LEFT([10]Výsledky!K7,2),RIGHT([10]Výsledky!K7,2))</f>
        <v>2.6886574074074073E-2</v>
      </c>
      <c r="P7">
        <f>RANK(O7,O5:O55,40)</f>
        <v>2</v>
      </c>
      <c r="Q7" s="194" t="str">
        <f>[10]Výsledky!H7</f>
        <v>01:58:46.06</v>
      </c>
      <c r="R7" s="8">
        <v>50</v>
      </c>
      <c r="S7" s="8">
        <v>96</v>
      </c>
    </row>
    <row r="8" spans="1:19" ht="14.9" customHeight="1">
      <c r="A8" s="7">
        <v>4</v>
      </c>
      <c r="B8" s="144" t="str">
        <f>[9]Výsledky!E8</f>
        <v>Hosnedl Marek</v>
      </c>
      <c r="C8" s="199" t="str">
        <f>[9]Výsledky!G8</f>
        <v>Cafe Racers</v>
      </c>
      <c r="D8" s="144">
        <f>[9]Výsledky!F8</f>
        <v>1991</v>
      </c>
      <c r="E8" s="144">
        <f>[9]Výsledky!D8</f>
        <v>29</v>
      </c>
      <c r="G8" s="195" t="str">
        <f>[9]Výsledky!C8</f>
        <v>M3</v>
      </c>
      <c r="H8" s="195" t="str">
        <f>[9]Výsledky!B8</f>
        <v>2.</v>
      </c>
      <c r="I8" s="147">
        <f>TIME(0,LEFT([10]Výsledky!I8,2),RIGHT([10]Výsledky!I8,2))</f>
        <v>1.4722222222222222E-2</v>
      </c>
      <c r="J8">
        <f>RANK(I8,I5:I55,40)</f>
        <v>8</v>
      </c>
      <c r="K8" s="147">
        <f>TIME(0,LEFT([10]Výsledky!J8,2),RIGHT([10]Výsledky!J8,2))</f>
        <v>3.9108796296296294E-2</v>
      </c>
      <c r="L8">
        <f>RANK(K8,K5:K55,40)</f>
        <v>1</v>
      </c>
      <c r="M8" s="151">
        <f t="shared" si="0"/>
        <v>5.3831018518518514E-2</v>
      </c>
      <c r="N8">
        <f>RANK(M8,M5:M55,40)</f>
        <v>4</v>
      </c>
      <c r="O8" s="147">
        <f>TIME(0,LEFT([10]Výsledky!K8,2),RIGHT([10]Výsledky!K8,2))</f>
        <v>2.9861111111111113E-2</v>
      </c>
      <c r="P8">
        <f>RANK(O8,O5:O55,40)</f>
        <v>6</v>
      </c>
      <c r="Q8" s="194" t="str">
        <f>[10]Výsledky!H8</f>
        <v>02:00:30.31</v>
      </c>
    </row>
    <row r="9" spans="1:19" ht="14.9" customHeight="1">
      <c r="A9" s="7">
        <v>5</v>
      </c>
      <c r="B9" s="144" t="str">
        <f>[9]Výsledky!E9</f>
        <v>Losos Radek</v>
      </c>
      <c r="C9" s="199" t="str">
        <f>[9]Výsledky!G9</f>
        <v>Kerberos</v>
      </c>
      <c r="D9" s="144">
        <f>[9]Výsledky!F9</f>
        <v>1986</v>
      </c>
      <c r="E9" s="144">
        <f>[9]Výsledky!D9</f>
        <v>97</v>
      </c>
      <c r="G9" s="195" t="str">
        <f>[9]Výsledky!C9</f>
        <v>M3</v>
      </c>
      <c r="H9" s="195" t="str">
        <f>[9]Výsledky!B9</f>
        <v>3.</v>
      </c>
      <c r="I9" s="147">
        <f>TIME(0,LEFT([10]Výsledky!I9,2),RIGHT([10]Výsledky!I9,2))</f>
        <v>1.545138888888889E-2</v>
      </c>
      <c r="J9">
        <f>RANK(I9,I5:I43,40)</f>
        <v>10</v>
      </c>
      <c r="K9" s="147">
        <f>TIME(0,LEFT([10]Výsledky!J9,2),RIGHT([10]Výsledky!J9,2))</f>
        <v>4.0046296296296295E-2</v>
      </c>
      <c r="L9">
        <f>RANK(K9,K5:K43,40)</f>
        <v>12</v>
      </c>
      <c r="M9" s="151">
        <f t="shared" si="0"/>
        <v>5.5497685185185185E-2</v>
      </c>
      <c r="N9">
        <f>RANK(M9,M5:M43,40)</f>
        <v>7</v>
      </c>
      <c r="O9" s="147">
        <f>TIME(0,LEFT([10]Výsledky!K9,2),RIGHT([10]Výsledky!K9,2))</f>
        <v>2.8796296296296296E-2</v>
      </c>
      <c r="P9">
        <f>RANK(O9,O5:O43,40)</f>
        <v>5</v>
      </c>
      <c r="Q9" s="194" t="str">
        <f>[10]Výsledky!H9</f>
        <v>02:01:23.29</v>
      </c>
    </row>
    <row r="10" spans="1:19" ht="14.9" customHeight="1">
      <c r="A10" s="7">
        <v>6</v>
      </c>
      <c r="B10" s="144" t="str">
        <f>[9]Výsledky!E10</f>
        <v>Kolářová Hana</v>
      </c>
      <c r="C10" s="199" t="str">
        <f>[9]Výsledky!G10</f>
        <v>TITAN TRILIFE</v>
      </c>
      <c r="D10" s="144">
        <f>[9]Výsledky!F10</f>
        <v>1988</v>
      </c>
      <c r="E10" s="144">
        <f>[9]Výsledky!D10</f>
        <v>34</v>
      </c>
      <c r="G10" s="195" t="str">
        <f>[9]Výsledky!C10</f>
        <v>Z3</v>
      </c>
      <c r="H10" s="195" t="str">
        <f>[9]Výsledky!B10</f>
        <v>1.</v>
      </c>
      <c r="I10" s="147">
        <f>TIME(0,LEFT([10]Výsledky!I10,2),RIGHT([10]Výsledky!I10,2))</f>
        <v>1.3483796296296296E-2</v>
      </c>
      <c r="J10">
        <f>RANK(I10,I5:I55,40)</f>
        <v>2</v>
      </c>
      <c r="K10" s="147">
        <f>TIME(0,LEFT([10]Výsledky!J10,2),RIGHT([10]Výsledky!J10,2))</f>
        <v>0.04</v>
      </c>
      <c r="L10">
        <f>RANK(K10,K5:K55,40)</f>
        <v>11</v>
      </c>
      <c r="M10" s="151">
        <f t="shared" si="0"/>
        <v>5.3483796296296293E-2</v>
      </c>
      <c r="N10">
        <f>RANK(M10,M5:M55,40)</f>
        <v>3</v>
      </c>
      <c r="O10" s="147">
        <f>TIME(0,LEFT([10]Výsledky!K10,2),RIGHT([10]Výsledky!K10,2))</f>
        <v>3.2245370370370369E-2</v>
      </c>
      <c r="P10">
        <f>RANK(O10,O5:O55,40)</f>
        <v>12</v>
      </c>
      <c r="Q10" s="194" t="str">
        <f>[10]Výsledky!H10</f>
        <v>02:03:27.29</v>
      </c>
    </row>
    <row r="11" spans="1:19" ht="14.9" customHeight="1">
      <c r="A11" s="7">
        <v>7</v>
      </c>
      <c r="B11" s="144" t="str">
        <f>[9]Výsledky!E11</f>
        <v>Uhlíř Radek</v>
      </c>
      <c r="C11" s="199" t="str">
        <f>[9]Výsledky!G11</f>
        <v>Trisk České Budějovice</v>
      </c>
      <c r="D11" s="144">
        <f>[9]Výsledky!F11</f>
        <v>1967</v>
      </c>
      <c r="E11" s="144">
        <f>[9]Výsledky!D11</f>
        <v>105</v>
      </c>
      <c r="F11" s="10" t="s">
        <v>100</v>
      </c>
      <c r="G11" s="195" t="str">
        <f>[9]Výsledky!C11</f>
        <v>M5</v>
      </c>
      <c r="H11" s="195" t="str">
        <f>[9]Výsledky!B11</f>
        <v>1.</v>
      </c>
      <c r="I11" s="147">
        <f>TIME(0,LEFT([10]Výsledky!I11,2),RIGHT([10]Výsledky!I11,2))</f>
        <v>1.5995370370370372E-2</v>
      </c>
      <c r="J11">
        <f>RANK(I11,I5:I43,40)</f>
        <v>13</v>
      </c>
      <c r="K11" s="147">
        <f>TIME(0,LEFT([10]Výsledky!J11,2),RIGHT([10]Výsledky!J11,2))</f>
        <v>3.9571759259259258E-2</v>
      </c>
      <c r="L11">
        <f>RANK(K11,K5:K43,40)</f>
        <v>7</v>
      </c>
      <c r="M11" s="151">
        <f t="shared" si="0"/>
        <v>5.5567129629629633E-2</v>
      </c>
      <c r="N11">
        <f>RANK(M11,M5:M43,40)</f>
        <v>11</v>
      </c>
      <c r="O11" s="147">
        <f>TIME(0,LEFT([10]Výsledky!K11,2),RIGHT([10]Výsledky!K11,2))</f>
        <v>3.0520833333333334E-2</v>
      </c>
      <c r="P11">
        <f>RANK(O11,O5:O43,40)</f>
        <v>7</v>
      </c>
      <c r="Q11" s="194" t="str">
        <f>[10]Výsledky!H11</f>
        <v>02:03:58.41</v>
      </c>
      <c r="R11" s="8">
        <v>50</v>
      </c>
      <c r="S11" s="8">
        <v>93</v>
      </c>
    </row>
    <row r="12" spans="1:19" ht="14.9" customHeight="1">
      <c r="A12" s="7">
        <v>8</v>
      </c>
      <c r="B12" s="144" t="str">
        <f>[9]Výsledky!E12</f>
        <v>Jakubec Matěj</v>
      </c>
      <c r="C12" s="199" t="str">
        <f>[9]Výsledky!G12</f>
        <v>Kombič team</v>
      </c>
      <c r="D12" s="144">
        <f>[9]Výsledky!F12</f>
        <v>1997</v>
      </c>
      <c r="E12" s="144">
        <f>[9]Výsledky!D12</f>
        <v>33</v>
      </c>
      <c r="F12" s="10" t="s">
        <v>100</v>
      </c>
      <c r="G12" s="195" t="str">
        <f>[9]Výsledky!C12</f>
        <v>M2</v>
      </c>
      <c r="H12" s="195" t="str">
        <f>[9]Výsledky!B12</f>
        <v>1.</v>
      </c>
      <c r="I12" s="147">
        <f>TIME(0,LEFT([10]Výsledky!I12,2),RIGHT([10]Výsledky!I12,2))</f>
        <v>1.6053240740740739E-2</v>
      </c>
      <c r="J12">
        <f>RANK(I12,I5:I55,40)</f>
        <v>17</v>
      </c>
      <c r="K12" s="147">
        <f>TIME(0,LEFT([10]Výsledky!J12,2),RIGHT([10]Výsledky!J12,2))</f>
        <v>3.951388888888889E-2</v>
      </c>
      <c r="L12">
        <f>RANK(K12,K5:K55,40)</f>
        <v>4</v>
      </c>
      <c r="M12" s="151">
        <f t="shared" si="0"/>
        <v>5.5567129629629633E-2</v>
      </c>
      <c r="N12">
        <f>RANK(M12,M5:M55,40)</f>
        <v>11</v>
      </c>
      <c r="O12" s="147">
        <f>TIME(0,LEFT([10]Výsledky!K12,2),RIGHT([10]Výsledky!K12,2))</f>
        <v>3.1284722222222221E-2</v>
      </c>
      <c r="P12">
        <f>RANK(O12,O5:O55,40)</f>
        <v>8</v>
      </c>
      <c r="Q12" s="194" t="str">
        <f>[10]Výsledky!H12</f>
        <v>02:05:05.02</v>
      </c>
      <c r="R12" s="8">
        <v>50</v>
      </c>
      <c r="S12" s="8">
        <v>91</v>
      </c>
    </row>
    <row r="13" spans="1:19" ht="14.9" customHeight="1">
      <c r="A13" s="7">
        <v>9</v>
      </c>
      <c r="B13" s="144" t="str">
        <f>[9]Výsledky!E13</f>
        <v>Mikoláš Miroslav</v>
      </c>
      <c r="C13" s="199" t="str">
        <f>[9]Výsledky!G13</f>
        <v>TriSK České Budějovice</v>
      </c>
      <c r="D13" s="144">
        <f>[9]Výsledky!F13</f>
        <v>1995</v>
      </c>
      <c r="E13" s="144">
        <f>[9]Výsledky!D13</f>
        <v>13</v>
      </c>
      <c r="F13" s="10" t="s">
        <v>100</v>
      </c>
      <c r="G13" s="195" t="str">
        <f>[9]Výsledky!C13</f>
        <v>M2</v>
      </c>
      <c r="H13" s="195" t="str">
        <f>[9]Výsledky!B13</f>
        <v>2.</v>
      </c>
      <c r="I13" s="147">
        <f>TIME(0,LEFT([10]Výsledky!I13,2),RIGHT([10]Výsledky!I13,2))</f>
        <v>1.4687499999999999E-2</v>
      </c>
      <c r="J13">
        <f>RANK(I13,I5:I55,40)</f>
        <v>7</v>
      </c>
      <c r="K13" s="147">
        <f>TIME(0,LEFT([10]Výsledky!J13,2),RIGHT([10]Výsledky!J13,2))</f>
        <v>3.9143518518518522E-2</v>
      </c>
      <c r="L13">
        <f>RANK(K13,K5:K55,40)</f>
        <v>2</v>
      </c>
      <c r="M13" s="151">
        <f t="shared" si="0"/>
        <v>5.3831018518518521E-2</v>
      </c>
      <c r="N13">
        <f>RANK(M13,M5:M55,40)</f>
        <v>5</v>
      </c>
      <c r="O13" s="147">
        <f>TIME(0,LEFT([10]Výsledky!K13,2),RIGHT([10]Výsledky!K13,2))</f>
        <v>3.4664351851851849E-2</v>
      </c>
      <c r="P13">
        <f>RANK(O13,O5:O55,40)</f>
        <v>18</v>
      </c>
      <c r="Q13" s="194" t="str">
        <f>[10]Výsledky!H13</f>
        <v>02:07:25.51</v>
      </c>
      <c r="R13" s="8">
        <v>46</v>
      </c>
      <c r="S13" s="8">
        <v>90</v>
      </c>
    </row>
    <row r="14" spans="1:19" ht="14.9" customHeight="1">
      <c r="A14" s="7">
        <v>10</v>
      </c>
      <c r="B14" s="144" t="str">
        <f>[9]Výsledky!E14</f>
        <v>Šíp Jaromír</v>
      </c>
      <c r="C14" s="199" t="str">
        <f>[9]Výsledky!G14</f>
        <v>TT Tálín</v>
      </c>
      <c r="D14" s="144">
        <f>[9]Výsledky!F14</f>
        <v>1979</v>
      </c>
      <c r="E14" s="144">
        <f>[9]Výsledky!D14</f>
        <v>20</v>
      </c>
      <c r="F14" s="10" t="s">
        <v>100</v>
      </c>
      <c r="G14" s="195" t="str">
        <f>[9]Výsledky!C14</f>
        <v>M4</v>
      </c>
      <c r="H14" s="195" t="str">
        <f>[9]Výsledky!B14</f>
        <v>3.</v>
      </c>
      <c r="I14" s="147">
        <f>TIME(0,LEFT([10]Výsledky!I14,2),RIGHT([10]Výsledky!I14,2))</f>
        <v>1.6087962962962964E-2</v>
      </c>
      <c r="J14">
        <f>RANK(I14,I5:I55,40)</f>
        <v>18</v>
      </c>
      <c r="K14" s="147">
        <f>TIME(0,LEFT([10]Výsledky!J14,2),RIGHT([10]Výsledky!J14,2))</f>
        <v>3.9467592592592596E-2</v>
      </c>
      <c r="L14">
        <f>RANK(K14,K5:K55,40)</f>
        <v>3</v>
      </c>
      <c r="M14" s="151">
        <f t="shared" si="0"/>
        <v>5.5555555555555559E-2</v>
      </c>
      <c r="N14">
        <f>RANK(M14,M5:M55,40)</f>
        <v>10</v>
      </c>
      <c r="O14" s="147">
        <f>TIME(0,LEFT([10]Výsledky!K14,2),RIGHT([10]Výsledky!K14,2))</f>
        <v>3.318287037037037E-2</v>
      </c>
      <c r="P14">
        <f>RANK(O14,O5:O55,40)</f>
        <v>14</v>
      </c>
      <c r="Q14" s="194" t="str">
        <f>[10]Výsledky!H14</f>
        <v>02:07:47.29</v>
      </c>
      <c r="R14" s="8">
        <v>46</v>
      </c>
      <c r="S14" s="8">
        <v>89</v>
      </c>
    </row>
    <row r="15" spans="1:19" ht="14.9" customHeight="1">
      <c r="A15" s="7">
        <v>11</v>
      </c>
      <c r="B15" s="144" t="str">
        <f>[9]Výsledky!E15</f>
        <v>Koranda David</v>
      </c>
      <c r="C15" s="199" t="str">
        <f>[9]Výsledky!G15</f>
        <v>TriSK České Budějovice</v>
      </c>
      <c r="D15" s="144">
        <f>[9]Výsledky!F15</f>
        <v>1983</v>
      </c>
      <c r="E15" s="144">
        <f>[9]Výsledky!D15</f>
        <v>11</v>
      </c>
      <c r="F15" s="10" t="s">
        <v>100</v>
      </c>
      <c r="G15" s="195" t="str">
        <f>[9]Výsledky!C15</f>
        <v>M4</v>
      </c>
      <c r="H15" s="195" t="str">
        <f>[9]Výsledky!B15</f>
        <v>4.</v>
      </c>
      <c r="I15" s="147">
        <f>TIME(0,LEFT([10]Výsledky!I15,2),RIGHT([10]Výsledky!I15,2))</f>
        <v>1.4780092592592593E-2</v>
      </c>
      <c r="J15">
        <f>RANK(I15,I5:I55,40)</f>
        <v>9</v>
      </c>
      <c r="K15" s="147">
        <f>TIME(1,LEFT([10]Výsledky!J15,2),RIGHT([10]Výsledky!J15,2))</f>
        <v>4.2592592592592592E-2</v>
      </c>
      <c r="L15">
        <f>RANK(K15,K5:K55,40)</f>
        <v>31</v>
      </c>
      <c r="M15" s="151">
        <f t="shared" si="0"/>
        <v>5.7372685185185186E-2</v>
      </c>
      <c r="N15">
        <f>RANK(M15,M5:M55,40)</f>
        <v>17</v>
      </c>
      <c r="O15" s="147">
        <f>TIME(0,LEFT([10]Výsledky!K15,2),RIGHT([10]Výsledky!K15,2))</f>
        <v>3.2094907407407405E-2</v>
      </c>
      <c r="P15">
        <f>RANK(O15,O5:O55,40)</f>
        <v>11</v>
      </c>
      <c r="Q15" s="194" t="str">
        <f>[10]Výsledky!H15</f>
        <v>02:08:50.22</v>
      </c>
      <c r="R15" s="8">
        <v>43</v>
      </c>
      <c r="S15" s="8">
        <v>88</v>
      </c>
    </row>
    <row r="16" spans="1:19" ht="14.9" customHeight="1">
      <c r="A16" s="7">
        <v>12</v>
      </c>
      <c r="B16" s="144" t="str">
        <f>[9]Výsledky!E16</f>
        <v>Machník Tomáš</v>
      </c>
      <c r="C16" s="199" t="str">
        <f>[9]Výsledky!G16</f>
        <v>ŠuTri Prachatice</v>
      </c>
      <c r="D16" s="144">
        <f>[9]Výsledky!F16</f>
        <v>1998</v>
      </c>
      <c r="E16" s="144">
        <f>[9]Výsledky!D16</f>
        <v>12</v>
      </c>
      <c r="F16" s="10" t="s">
        <v>100</v>
      </c>
      <c r="G16" s="195" t="str">
        <f>[9]Výsledky!C16</f>
        <v>M2</v>
      </c>
      <c r="H16" s="195" t="str">
        <f>[9]Výsledky!B16</f>
        <v>3.</v>
      </c>
      <c r="I16" s="147">
        <f>TIME(0,LEFT([10]Výsledky!I16,2),RIGHT([10]Výsledky!I16,2))</f>
        <v>1.4525462962962962E-2</v>
      </c>
      <c r="J16">
        <f>RANK(I16,I5:I55,40)</f>
        <v>6</v>
      </c>
      <c r="K16" s="147">
        <f>TIME(0,LEFT([10]Výsledky!J16,2),RIGHT([10]Výsledky!J16,2))</f>
        <v>4.1064814814814818E-2</v>
      </c>
      <c r="L16">
        <f>RANK(K16,K5:K55,40)</f>
        <v>17</v>
      </c>
      <c r="M16" s="151">
        <f t="shared" si="0"/>
        <v>5.559027777777778E-2</v>
      </c>
      <c r="N16">
        <f>RANK(M16,M5:M55,40)</f>
        <v>13</v>
      </c>
      <c r="O16" s="147">
        <f>TIME(0,LEFT([10]Výsledky!K16,2),RIGHT([10]Výsledky!K16,2))</f>
        <v>3.4224537037037039E-2</v>
      </c>
      <c r="P16">
        <f>RANK(O16,O5:O55,40)</f>
        <v>17</v>
      </c>
      <c r="Q16" s="194" t="str">
        <f>[10]Výsledky!H16</f>
        <v>02:09:19.63</v>
      </c>
      <c r="R16" s="8">
        <v>43</v>
      </c>
      <c r="S16" s="8">
        <v>87</v>
      </c>
    </row>
    <row r="17" spans="1:19" ht="14.9" customHeight="1">
      <c r="A17" s="7">
        <v>13</v>
      </c>
      <c r="B17" s="144" t="str">
        <f>[9]Výsledky!E17</f>
        <v>Stejskal Marek</v>
      </c>
      <c r="C17" s="199" t="str">
        <f>[9]Výsledky!G17</f>
        <v>Dinos TT</v>
      </c>
      <c r="D17" s="144">
        <f>[9]Výsledky!F17</f>
        <v>1993</v>
      </c>
      <c r="E17" s="144">
        <f>[9]Výsledky!D17</f>
        <v>18</v>
      </c>
      <c r="F17" s="10" t="s">
        <v>100</v>
      </c>
      <c r="G17" s="195" t="str">
        <f>[9]Výsledky!C17</f>
        <v>M3</v>
      </c>
      <c r="H17" s="195" t="str">
        <f>[9]Výsledky!B17</f>
        <v>4.</v>
      </c>
      <c r="I17" s="147">
        <f>TIME(0,LEFT([10]Výsledky!I17,2),RIGHT([10]Výsledky!I17,2))</f>
        <v>1.6041666666666666E-2</v>
      </c>
      <c r="J17">
        <f>RANK(I17,I5:I55,40)</f>
        <v>16</v>
      </c>
      <c r="K17" s="147">
        <f>TIME(0,LEFT([10]Výsledky!J17,2),RIGHT([10]Výsledky!J17,2))</f>
        <v>3.9560185185185184E-2</v>
      </c>
      <c r="L17">
        <f>RANK(K17,K5:K55,40)</f>
        <v>6</v>
      </c>
      <c r="M17" s="151">
        <f t="shared" si="0"/>
        <v>5.5601851851851847E-2</v>
      </c>
      <c r="N17">
        <f>RANK(M17,M5:M55,40)</f>
        <v>14</v>
      </c>
      <c r="O17" s="147">
        <f>TIME(0,LEFT([10]Výsledky!K17,2),RIGHT([10]Výsledky!K17,2))</f>
        <v>3.4675925925925923E-2</v>
      </c>
      <c r="P17">
        <f>RANK(O17,O5:O55,40)</f>
        <v>19</v>
      </c>
      <c r="Q17" s="194" t="str">
        <f>[10]Výsledky!H17</f>
        <v>02:10:00.37</v>
      </c>
      <c r="R17" s="8">
        <v>46</v>
      </c>
      <c r="S17" s="8">
        <v>86</v>
      </c>
    </row>
    <row r="18" spans="1:19" ht="14.9" customHeight="1">
      <c r="A18" s="7">
        <v>14</v>
      </c>
      <c r="B18" s="144" t="str">
        <f>[9]Výsledky!E18</f>
        <v>Peterka Aleš</v>
      </c>
      <c r="C18" s="199" t="str">
        <f>[9]Výsledky!G18</f>
        <v>BK Nezmar</v>
      </c>
      <c r="D18" s="144">
        <f>[9]Výsledky!F18</f>
        <v>1979</v>
      </c>
      <c r="E18" s="144">
        <f>[9]Výsledky!D18</f>
        <v>94</v>
      </c>
      <c r="F18" s="10" t="s">
        <v>100</v>
      </c>
      <c r="G18" s="195" t="str">
        <f>[9]Výsledky!C18</f>
        <v>M4</v>
      </c>
      <c r="H18" s="195" t="str">
        <f>[9]Výsledky!B18</f>
        <v>5.</v>
      </c>
      <c r="I18" s="147">
        <f>TIME(0,LEFT([10]Výsledky!I18,2),RIGHT([10]Výsledky!I18,2))</f>
        <v>1.5810185185185184E-2</v>
      </c>
      <c r="J18">
        <f>RANK(I18,I5:I55,40)</f>
        <v>11</v>
      </c>
      <c r="K18" s="147">
        <f>TIME(0,LEFT([10]Výsledky!J18,2),RIGHT([10]Výsledky!J18,2))</f>
        <v>3.9710648148148148E-2</v>
      </c>
      <c r="L18">
        <f>RANK(K18,K5:K55,40)</f>
        <v>8</v>
      </c>
      <c r="M18" s="151">
        <f t="shared" si="0"/>
        <v>5.5520833333333332E-2</v>
      </c>
      <c r="N18">
        <f>RANK(M18,M5:M55,40)</f>
        <v>8</v>
      </c>
      <c r="O18" s="147">
        <f>TIME(0,LEFT([10]Výsledky!K18,2),RIGHT([10]Výsledky!K18,2))</f>
        <v>3.4965277777777776E-2</v>
      </c>
      <c r="P18">
        <f>RANK(O18,O5:O55,40)</f>
        <v>20</v>
      </c>
      <c r="Q18" s="194" t="str">
        <f>[10]Výsledky!H18</f>
        <v>02:10:18.33</v>
      </c>
      <c r="R18" s="8">
        <v>41</v>
      </c>
      <c r="S18" s="8">
        <v>85</v>
      </c>
    </row>
    <row r="19" spans="1:19" ht="14.9" customHeight="1">
      <c r="A19" s="7">
        <v>15</v>
      </c>
      <c r="B19" s="144" t="str">
        <f>[9]Výsledky!E19</f>
        <v>Kahánek Stanislav</v>
      </c>
      <c r="C19" s="199" t="str">
        <f>[9]Výsledky!G19</f>
        <v>Dýmka míru</v>
      </c>
      <c r="D19" s="144">
        <f>[9]Výsledky!F19</f>
        <v>1981</v>
      </c>
      <c r="E19" s="144">
        <f>[9]Výsledky!D19</f>
        <v>71</v>
      </c>
      <c r="G19" s="195" t="str">
        <f>[9]Výsledky!C19</f>
        <v>M4</v>
      </c>
      <c r="H19" s="195" t="str">
        <f>[9]Výsledky!B19</f>
        <v>6.</v>
      </c>
      <c r="I19" s="147">
        <f>TIME(0,LEFT([10]Výsledky!I19,2),RIGHT([10]Výsledky!I19,2))</f>
        <v>1.6006944444444445E-2</v>
      </c>
      <c r="J19">
        <f>RANK(I19,I5:I55,40)</f>
        <v>14</v>
      </c>
      <c r="K19" s="147">
        <f>TIME(0,LEFT([10]Výsledky!J19,2),RIGHT([10]Výsledky!J19,2))</f>
        <v>3.9548611111111111E-2</v>
      </c>
      <c r="L19">
        <f>RANK(K19,K5:K55,40)</f>
        <v>5</v>
      </c>
      <c r="M19" s="151">
        <f t="shared" si="0"/>
        <v>5.5555555555555552E-2</v>
      </c>
      <c r="N19">
        <f>RANK(M19,M5:M55,40)</f>
        <v>9</v>
      </c>
      <c r="O19" s="147">
        <f>TIME(0,LEFT([10]Výsledky!K19,2),RIGHT([10]Výsledky!K19,2))</f>
        <v>3.5057870370370371E-2</v>
      </c>
      <c r="P19">
        <f>RANK(O19,O5:O55,40)</f>
        <v>21</v>
      </c>
      <c r="Q19" s="194" t="str">
        <f>[10]Výsledky!H19</f>
        <v>02:10:29.89</v>
      </c>
    </row>
    <row r="20" spans="1:19" ht="14.9" customHeight="1">
      <c r="A20" s="7">
        <v>16</v>
      </c>
      <c r="B20" s="144" t="str">
        <f>[9]Výsledky!E20</f>
        <v>Plánek Karel</v>
      </c>
      <c r="C20" s="199" t="str">
        <f>[9]Výsledky!G20</f>
        <v>ŠuTri Prachatice</v>
      </c>
      <c r="D20" s="144">
        <f>[9]Výsledky!F20</f>
        <v>1976</v>
      </c>
      <c r="E20" s="144">
        <f>[9]Výsledky!D20</f>
        <v>150</v>
      </c>
      <c r="F20" s="10" t="s">
        <v>100</v>
      </c>
      <c r="G20" s="195" t="str">
        <f>[9]Výsledky!C20</f>
        <v>M4</v>
      </c>
      <c r="H20" s="195" t="str">
        <f>[9]Výsledky!B20</f>
        <v>7.</v>
      </c>
      <c r="I20" s="147">
        <f>TIME(0,LEFT([10]Výsledky!I20,2),RIGHT([10]Výsledky!I20,2))</f>
        <v>1.7175925925925924E-2</v>
      </c>
      <c r="J20">
        <f>RANK(I20,I5:I55,40)</f>
        <v>22</v>
      </c>
      <c r="K20" s="147">
        <f>TIME(0,LEFT([10]Výsledky!J20,2),RIGHT([10]Výsledky!J20,2))</f>
        <v>4.1539351851851855E-2</v>
      </c>
      <c r="L20">
        <f>RANK(K20,K5:K55,40)</f>
        <v>19</v>
      </c>
      <c r="M20" s="151">
        <f t="shared" si="0"/>
        <v>5.8715277777777783E-2</v>
      </c>
      <c r="N20">
        <f>RANK(M20,M5:M55,40)</f>
        <v>20</v>
      </c>
      <c r="O20" s="147">
        <f>TIME(0,LEFT([10]Výsledky!K20,2),RIGHT([10]Výsledky!K20,2))</f>
        <v>3.3240740740740737E-2</v>
      </c>
      <c r="P20">
        <f>RANK(O20,O5:O55,40)</f>
        <v>15</v>
      </c>
      <c r="Q20" s="194" t="str">
        <f>[10]Výsledky!H20</f>
        <v>02:12:25.36</v>
      </c>
      <c r="R20" s="8">
        <v>40</v>
      </c>
      <c r="S20" s="8">
        <v>84</v>
      </c>
    </row>
    <row r="21" spans="1:19" ht="14.9" customHeight="1">
      <c r="A21" s="7">
        <v>17</v>
      </c>
      <c r="B21" s="144" t="str">
        <f>[9]Výsledky!E21</f>
        <v>Krajánek Tomáš</v>
      </c>
      <c r="C21" s="199" t="str">
        <f>[9]Výsledky!G21</f>
        <v>ŠuTri Prachatice</v>
      </c>
      <c r="D21" s="144">
        <f>[9]Výsledky!F21</f>
        <v>1979</v>
      </c>
      <c r="E21" s="144">
        <f>[9]Výsledky!D21</f>
        <v>108</v>
      </c>
      <c r="F21" s="10" t="s">
        <v>100</v>
      </c>
      <c r="G21" s="195" t="str">
        <f>[9]Výsledky!C21</f>
        <v>M4</v>
      </c>
      <c r="H21" s="195" t="str">
        <f>[9]Výsledky!B21</f>
        <v>8.</v>
      </c>
      <c r="I21" s="147">
        <f>TIME(0,LEFT([10]Výsledky!I21,2),RIGHT([10]Výsledky!I21,2))</f>
        <v>1.6331018518518519E-2</v>
      </c>
      <c r="J21">
        <f>RANK(I21,I5:I55,40)</f>
        <v>20</v>
      </c>
      <c r="K21" s="147">
        <f>TIME(1,LEFT([10]Výsledky!J21,2),RIGHT([10]Výsledky!J21,2))</f>
        <v>4.2372685185185187E-2</v>
      </c>
      <c r="L21">
        <f>RANK(K21,K5:K55,40)</f>
        <v>21</v>
      </c>
      <c r="M21" s="151">
        <f t="shared" si="0"/>
        <v>5.8703703703703702E-2</v>
      </c>
      <c r="N21">
        <f>RANK(M21,M5:M55,40)</f>
        <v>19</v>
      </c>
      <c r="O21" s="147">
        <f>TIME(0,LEFT([10]Výsledky!K21,2),RIGHT([10]Výsledky!K21,2))</f>
        <v>3.5451388888888886E-2</v>
      </c>
      <c r="P21">
        <f>RANK(O21,O5:O55,40)</f>
        <v>23</v>
      </c>
      <c r="Q21" s="194" t="str">
        <f>[10]Výsledky!H21</f>
        <v>02:15:34.93</v>
      </c>
      <c r="R21" s="8">
        <v>39</v>
      </c>
      <c r="S21" s="8">
        <v>83</v>
      </c>
    </row>
    <row r="22" spans="1:19" ht="14.9" customHeight="1">
      <c r="A22" s="7">
        <v>18</v>
      </c>
      <c r="B22" s="144" t="str">
        <f>[9]Výsledky!E22</f>
        <v>Paulát Ondřej</v>
      </c>
      <c r="C22" s="199" t="str">
        <f>[9]Výsledky!G22</f>
        <v>RESOLUTION TEAM</v>
      </c>
      <c r="D22" s="144">
        <f>[9]Výsledky!F22</f>
        <v>1979</v>
      </c>
      <c r="E22" s="144">
        <f>[9]Výsledky!D22</f>
        <v>100</v>
      </c>
      <c r="F22" s="10" t="s">
        <v>100</v>
      </c>
      <c r="G22" s="195" t="str">
        <f>[9]Výsledky!C22</f>
        <v>M4</v>
      </c>
      <c r="H22" s="195" t="str">
        <f>[9]Výsledky!B22</f>
        <v>9.</v>
      </c>
      <c r="I22" s="147">
        <f>TIME(0,LEFT([10]Výsledky!I22,2),RIGHT([10]Výsledky!I22,2))</f>
        <v>1.6377314814814813E-2</v>
      </c>
      <c r="J22">
        <f>RANK(I22,I5:I55,40)</f>
        <v>21</v>
      </c>
      <c r="K22" s="147">
        <f>TIME(1,LEFT([10]Výsledky!J22,2),RIGHT([10]Výsledky!J22,2))</f>
        <v>4.2361111111111113E-2</v>
      </c>
      <c r="L22">
        <f>RANK(K22,K5:K55,40)</f>
        <v>20</v>
      </c>
      <c r="M22" s="151">
        <f t="shared" si="0"/>
        <v>5.873842592592593E-2</v>
      </c>
      <c r="N22">
        <f>RANK(M22,M5:M55,40)</f>
        <v>21</v>
      </c>
      <c r="O22" s="147">
        <f>TIME(0,LEFT([10]Výsledky!K22,2),RIGHT([10]Výsledky!K22,2))</f>
        <v>3.5578703703703703E-2</v>
      </c>
      <c r="P22">
        <f>RANK(O22,O5:O55,40)</f>
        <v>25</v>
      </c>
      <c r="Q22" s="194" t="str">
        <f>[10]Výsledky!H22</f>
        <v>02:15:48.51</v>
      </c>
      <c r="R22" s="8">
        <v>38</v>
      </c>
      <c r="S22" s="8">
        <v>82</v>
      </c>
    </row>
    <row r="23" spans="1:19" ht="14.9" customHeight="1">
      <c r="A23" s="7">
        <v>19</v>
      </c>
      <c r="B23" s="144" t="str">
        <f>[9]Výsledky!E23</f>
        <v>Havel Jan</v>
      </c>
      <c r="C23" s="199" t="str">
        <f>[9]Výsledky!G23</f>
        <v>Triatlon N+N</v>
      </c>
      <c r="D23" s="144">
        <f>[9]Výsledky!F23</f>
        <v>1986</v>
      </c>
      <c r="E23" s="144">
        <f>[9]Výsledky!D23</f>
        <v>104</v>
      </c>
      <c r="G23" s="195" t="str">
        <f>[9]Výsledky!C23</f>
        <v>M3</v>
      </c>
      <c r="H23" s="195" t="str">
        <f>[9]Výsledky!B23</f>
        <v>5.</v>
      </c>
      <c r="I23" s="147">
        <f>TIME(0,LEFT([10]Výsledky!I23,2),RIGHT([10]Výsledky!I23,2))</f>
        <v>1.7719907407407406E-2</v>
      </c>
      <c r="J23">
        <f>RANK(I23,I5:I55,40)</f>
        <v>23</v>
      </c>
      <c r="K23" s="147">
        <f>TIME(0,LEFT([10]Výsledky!J23,2),RIGHT([10]Výsledky!J23,2))</f>
        <v>4.1041666666666664E-2</v>
      </c>
      <c r="L23">
        <f>RANK(K23,K5:K55,40)</f>
        <v>16</v>
      </c>
      <c r="M23" s="151">
        <f t="shared" si="0"/>
        <v>5.876157407407407E-2</v>
      </c>
      <c r="N23">
        <f>RANK(M23,M5:M55,40)</f>
        <v>22</v>
      </c>
      <c r="O23" s="147">
        <f>TIME(0,LEFT([10]Výsledky!K23,2),RIGHT([10]Výsledky!K23,2))</f>
        <v>3.5821759259259262E-2</v>
      </c>
      <c r="P23">
        <f>RANK(O23,O5:O55,40)</f>
        <v>27</v>
      </c>
      <c r="Q23" s="194" t="str">
        <f>[10]Výsledky!H23</f>
        <v>02:16:11.69</v>
      </c>
    </row>
    <row r="24" spans="1:19" ht="14.9" customHeight="1">
      <c r="A24" s="7">
        <v>20</v>
      </c>
      <c r="B24" s="144" t="str">
        <f>[9]Výsledky!E24</f>
        <v>Hlínová Jaroslava</v>
      </c>
      <c r="C24" s="199" t="str">
        <f>[9]Výsledky!G24</f>
        <v>TT Tálín</v>
      </c>
      <c r="D24" s="144">
        <f>[9]Výsledky!F24</f>
        <v>1980</v>
      </c>
      <c r="E24" s="144">
        <f>[9]Výsledky!D24</f>
        <v>4</v>
      </c>
      <c r="F24" s="10" t="s">
        <v>100</v>
      </c>
      <c r="G24" s="195" t="str">
        <f>[9]Výsledky!C24</f>
        <v>Z4</v>
      </c>
      <c r="H24" s="195" t="str">
        <f>[9]Výsledky!B24</f>
        <v>1.</v>
      </c>
      <c r="I24" s="147">
        <f>TIME(0,LEFT([10]Výsledky!I24,2),RIGHT([10]Výsledky!I24,2))</f>
        <v>1.3819444444444445E-2</v>
      </c>
      <c r="J24">
        <f>RANK(I24,I5:I55,40)</f>
        <v>4</v>
      </c>
      <c r="K24" s="147">
        <f>TIME(0,LEFT([10]Výsledky!J24,2),RIGHT([10]Výsledky!J24,2))</f>
        <v>4.0046296296296295E-2</v>
      </c>
      <c r="L24">
        <f>RANK(K24,K5:K55,40)</f>
        <v>12</v>
      </c>
      <c r="M24" s="151">
        <f t="shared" si="0"/>
        <v>5.3865740740740742E-2</v>
      </c>
      <c r="N24">
        <f>RANK(M24,M5:M55,40)</f>
        <v>6</v>
      </c>
      <c r="O24" s="147">
        <f>TIME(0,LEFT([10]Výsledky!K24,2),RIGHT([10]Výsledky!K24,2))</f>
        <v>4.099537037037037E-2</v>
      </c>
      <c r="P24">
        <f>RANK(O24,O5:O55,40)</f>
        <v>41</v>
      </c>
      <c r="Q24" s="194" t="str">
        <f>[10]Výsledky!H24</f>
        <v>02:16:35.41</v>
      </c>
      <c r="R24" s="8">
        <v>50</v>
      </c>
      <c r="S24" s="8">
        <v>100</v>
      </c>
    </row>
    <row r="25" spans="1:19" ht="14.9" customHeight="1">
      <c r="A25" s="7">
        <v>21</v>
      </c>
      <c r="B25" s="144" t="str">
        <f>[9]Výsledky!E25</f>
        <v>Pudil Jaroslav</v>
      </c>
      <c r="C25" s="199" t="str">
        <f>[9]Výsledky!G25</f>
        <v>M2 Sport Bečvář Strakonice</v>
      </c>
      <c r="D25" s="144">
        <f>[9]Výsledky!F25</f>
        <v>1961</v>
      </c>
      <c r="E25" s="144">
        <f>[9]Výsledky!D25</f>
        <v>61</v>
      </c>
      <c r="F25" s="10" t="s">
        <v>100</v>
      </c>
      <c r="G25" s="195" t="str">
        <f>[9]Výsledky!C25</f>
        <v>M6</v>
      </c>
      <c r="H25" s="195" t="str">
        <f>[9]Výsledky!B25</f>
        <v>1.</v>
      </c>
      <c r="I25" s="147">
        <f>TIME(0,LEFT([10]Výsledky!I25,2),RIGHT([10]Výsledky!I25,2))</f>
        <v>1.8865740740740742E-2</v>
      </c>
      <c r="J25">
        <f>RANK(I25,I5:I55,40)</f>
        <v>29</v>
      </c>
      <c r="K25" s="147">
        <f>TIME(1,LEFT([10]Výsledky!J25,2),RIGHT([10]Výsledky!J25,2))</f>
        <v>4.2581018518518518E-2</v>
      </c>
      <c r="L25">
        <f>RANK(K25,K5:K55,40)</f>
        <v>29</v>
      </c>
      <c r="M25" s="151">
        <f t="shared" si="0"/>
        <v>6.1446759259259257E-2</v>
      </c>
      <c r="N25">
        <f>RANK(M25,M5:M55,40)</f>
        <v>30</v>
      </c>
      <c r="O25" s="147">
        <f>TIME(0,LEFT([10]Výsledky!K25,2),RIGHT([10]Výsledky!K25,2))</f>
        <v>3.4143518518518517E-2</v>
      </c>
      <c r="P25">
        <f>RANK(O25,O5:O55,40)</f>
        <v>16</v>
      </c>
      <c r="Q25" s="194" t="str">
        <f>[10]Výsledky!H25</f>
        <v>02:16:39.35</v>
      </c>
      <c r="R25" s="8">
        <v>50</v>
      </c>
      <c r="S25" s="8">
        <v>81</v>
      </c>
    </row>
    <row r="26" spans="1:19" ht="14.9" customHeight="1">
      <c r="A26" s="7">
        <v>22</v>
      </c>
      <c r="B26" s="144" t="str">
        <f>[9]Výsledky!E26</f>
        <v>Lorenc Erik</v>
      </c>
      <c r="C26" s="199" t="str">
        <f>[9]Výsledky!G26</f>
        <v>Šutri Prachatice</v>
      </c>
      <c r="D26" s="144">
        <f>[9]Výsledky!F26</f>
        <v>1981</v>
      </c>
      <c r="E26" s="144">
        <f>[9]Výsledky!D26</f>
        <v>109</v>
      </c>
      <c r="F26" s="10" t="s">
        <v>100</v>
      </c>
      <c r="G26" s="195" t="str">
        <f>[9]Výsledky!C26</f>
        <v>M4</v>
      </c>
      <c r="H26" s="195" t="str">
        <f>[9]Výsledky!B26</f>
        <v>10.</v>
      </c>
      <c r="I26" s="147">
        <f>TIME(0,LEFT([10]Výsledky!I26,2),RIGHT([10]Výsledky!I26,2))</f>
        <v>1.9027777777777779E-2</v>
      </c>
      <c r="J26">
        <f>RANK(I26,I5:I55,40)</f>
        <v>31</v>
      </c>
      <c r="K26" s="147">
        <f>TIME(1,LEFT([10]Výsledky!J26,2),RIGHT([10]Výsledky!J26,2))</f>
        <v>4.3055555555555555E-2</v>
      </c>
      <c r="L26">
        <f>RANK(K26,K5:K55,40)</f>
        <v>51</v>
      </c>
      <c r="M26" s="151">
        <f t="shared" si="0"/>
        <v>6.2083333333333338E-2</v>
      </c>
      <c r="N26">
        <f>RANK(M26,M5:M55,40)</f>
        <v>34</v>
      </c>
      <c r="O26" s="147">
        <f>TIME(0,LEFT([10]Výsledky!K26,2),RIGHT([10]Výsledky!K26,2))</f>
        <v>3.1365740740740743E-2</v>
      </c>
      <c r="P26">
        <f>RANK(O26,O5:O55,40)</f>
        <v>10</v>
      </c>
      <c r="Q26" s="194" t="str">
        <f>[10]Výsledky!H26</f>
        <v>02:17:34.36</v>
      </c>
      <c r="R26" s="8">
        <v>37</v>
      </c>
      <c r="S26" s="8">
        <v>80</v>
      </c>
    </row>
    <row r="27" spans="1:19" ht="14.9" customHeight="1">
      <c r="A27" s="7">
        <v>23</v>
      </c>
      <c r="B27" s="144" t="str">
        <f>[9]Výsledky!E27</f>
        <v>Červený Petr</v>
      </c>
      <c r="C27" s="199" t="str">
        <f>[9]Výsledky!G27</f>
        <v>DINOS TT</v>
      </c>
      <c r="D27" s="144">
        <f>[9]Výsledky!F27</f>
        <v>1973</v>
      </c>
      <c r="E27" s="144">
        <f>[9]Výsledky!D27</f>
        <v>1</v>
      </c>
      <c r="F27" s="10" t="s">
        <v>100</v>
      </c>
      <c r="G27" s="195" t="str">
        <f>[9]Výsledky!C27</f>
        <v>M5</v>
      </c>
      <c r="H27" s="195" t="str">
        <f>[9]Výsledky!B27</f>
        <v>2.</v>
      </c>
      <c r="I27" s="147">
        <f>TIME(0,LEFT([10]Výsledky!I27,2),RIGHT([10]Výsledky!I27,2))</f>
        <v>2.0416666666666666E-2</v>
      </c>
      <c r="J27">
        <f>RANK(I27,I5:I55,40)</f>
        <v>38</v>
      </c>
      <c r="K27" s="147">
        <f>TIME(0,LEFT([10]Výsledky!J27,2),RIGHT([10]Výsledky!J27,2))</f>
        <v>4.0590277777777781E-2</v>
      </c>
      <c r="L27">
        <f>RANK(K27,K5:K55,40)</f>
        <v>15</v>
      </c>
      <c r="M27" s="151">
        <f t="shared" si="0"/>
        <v>6.1006944444444447E-2</v>
      </c>
      <c r="N27">
        <f>RANK(M27,M5:M55,40)</f>
        <v>27</v>
      </c>
      <c r="O27" s="147">
        <f>TIME(0,LEFT([10]Výsledky!K27,2),RIGHT([10]Výsledky!K27,2))</f>
        <v>3.5451388888888886E-2</v>
      </c>
      <c r="P27">
        <f>RANK(O27,O5:O55,40)</f>
        <v>23</v>
      </c>
      <c r="Q27" s="194" t="str">
        <f>[10]Výsledky!H27</f>
        <v>02:18:53.87</v>
      </c>
      <c r="R27" s="8">
        <v>46</v>
      </c>
      <c r="S27" s="8">
        <v>79</v>
      </c>
    </row>
    <row r="28" spans="1:19" ht="14.9" customHeight="1">
      <c r="A28" s="7">
        <v>24</v>
      </c>
      <c r="B28" s="144" t="str">
        <f>[9]Výsledky!E28</f>
        <v>Vondrušková Jana</v>
      </c>
      <c r="C28" s="199" t="str">
        <f>[9]Výsledky!G28</f>
        <v>TT Tálín</v>
      </c>
      <c r="D28" s="144">
        <f>[9]Výsledky!F28</f>
        <v>1989</v>
      </c>
      <c r="E28" s="144">
        <f>[9]Výsledky!D28</f>
        <v>107</v>
      </c>
      <c r="F28" s="10" t="s">
        <v>100</v>
      </c>
      <c r="G28" s="195" t="str">
        <f>[9]Výsledky!C28</f>
        <v>Z3</v>
      </c>
      <c r="H28" s="195" t="str">
        <f>[9]Výsledky!B28</f>
        <v>2.</v>
      </c>
      <c r="I28" s="147">
        <f>TIME(0,LEFT([10]Výsledky!I28,2),RIGHT([10]Výsledky!I28,2))</f>
        <v>1.7789351851851851E-2</v>
      </c>
      <c r="J28">
        <f>RANK(I28,I5:I55,40)</f>
        <v>24</v>
      </c>
      <c r="K28" s="147">
        <f>TIME(1,LEFT([10]Výsledky!J28,2),RIGHT([10]Výsledky!J28,2))</f>
        <v>4.2627314814814812E-2</v>
      </c>
      <c r="L28">
        <f>RANK(K28,K5:K55,40)</f>
        <v>34</v>
      </c>
      <c r="M28" s="151">
        <f t="shared" si="0"/>
        <v>6.041666666666666E-2</v>
      </c>
      <c r="N28">
        <f>RANK(M28,M5:M55,40)</f>
        <v>25</v>
      </c>
      <c r="O28" s="147">
        <f>TIME(0,LEFT([10]Výsledky!K28,2),RIGHT([10]Výsledky!K28,2))</f>
        <v>3.6238425925925924E-2</v>
      </c>
      <c r="P28">
        <f>RANK(O28,O5:O55,40)</f>
        <v>30</v>
      </c>
      <c r="Q28" s="194" t="str">
        <f>[10]Výsledky!H28</f>
        <v>02:20:11.40</v>
      </c>
      <c r="R28" s="8">
        <v>50</v>
      </c>
      <c r="S28" s="8">
        <v>96</v>
      </c>
    </row>
    <row r="29" spans="1:19" ht="14.9" customHeight="1">
      <c r="A29" s="7">
        <v>25</v>
      </c>
      <c r="B29" s="144" t="str">
        <f>[9]Výsledky!E29</f>
        <v>Tučková Jana</v>
      </c>
      <c r="C29" s="199" t="str">
        <f>[9]Výsledky!G29</f>
        <v>TriSK České Budějovice</v>
      </c>
      <c r="D29" s="144">
        <f>[9]Výsledky!F29</f>
        <v>1982</v>
      </c>
      <c r="E29" s="144">
        <f>[9]Výsledky!D29</f>
        <v>21</v>
      </c>
      <c r="F29" s="10" t="s">
        <v>100</v>
      </c>
      <c r="G29" s="195" t="str">
        <f>[9]Výsledky!C29</f>
        <v>Z4</v>
      </c>
      <c r="H29" s="195" t="str">
        <f>[9]Výsledky!B29</f>
        <v>2.</v>
      </c>
      <c r="I29" s="147">
        <f>TIME(0,LEFT([10]Výsledky!I29,2),RIGHT([10]Výsledky!I29,2))</f>
        <v>2.056712962962963E-2</v>
      </c>
      <c r="J29">
        <f>RANK(I29,I5:I55,40)</f>
        <v>41</v>
      </c>
      <c r="K29" s="147">
        <f>TIME(1,LEFT([10]Výsledky!J29,2),RIGHT([10]Výsledky!J29,2))</f>
        <v>4.2592592592592592E-2</v>
      </c>
      <c r="L29">
        <f>RANK(K29,K5:K55,40)</f>
        <v>31</v>
      </c>
      <c r="M29" s="151">
        <f t="shared" si="0"/>
        <v>6.3159722222222214E-2</v>
      </c>
      <c r="N29">
        <f>RANK(M29,M5:M55,40)</f>
        <v>39</v>
      </c>
      <c r="O29" s="147">
        <f>TIME(0,LEFT([10]Výsledky!K29,2),RIGHT([10]Výsledky!K29,2))</f>
        <v>3.2395833333333332E-2</v>
      </c>
      <c r="P29">
        <f>RANK(O29,O5:O55,40)</f>
        <v>13</v>
      </c>
      <c r="Q29" s="194" t="str">
        <f>[10]Výsledky!H29</f>
        <v>02:20:36.13</v>
      </c>
      <c r="R29" s="8">
        <v>46</v>
      </c>
      <c r="S29" s="8">
        <v>93</v>
      </c>
    </row>
    <row r="30" spans="1:19" ht="14.9" customHeight="1">
      <c r="A30" s="7">
        <v>26</v>
      </c>
      <c r="B30" s="144" t="str">
        <f>[9]Výsledky!E30</f>
        <v>Bulan Jan</v>
      </c>
      <c r="C30" s="199" t="str">
        <f>[9]Výsledky!G30</f>
        <v>SK Zahořany</v>
      </c>
      <c r="D30" s="144">
        <f>[9]Výsledky!F30</f>
        <v>1998</v>
      </c>
      <c r="E30" s="144">
        <f>[9]Výsledky!D30</f>
        <v>24</v>
      </c>
      <c r="G30" s="195" t="str">
        <f>[9]Výsledky!C30</f>
        <v>M2</v>
      </c>
      <c r="H30" s="195" t="str">
        <f>[9]Výsledky!B30</f>
        <v>4.</v>
      </c>
      <c r="I30" s="147">
        <f>TIME(0,LEFT([10]Výsledky!I30,2),RIGHT([10]Výsledky!I30,2))</f>
        <v>1.9479166666666665E-2</v>
      </c>
      <c r="J30">
        <f>RANK(I30,I5:I55,40)</f>
        <v>33</v>
      </c>
      <c r="K30" s="147">
        <f>TIME(1,LEFT([10]Výsledky!J30,2),RIGHT([10]Výsledky!J30,2))</f>
        <v>4.2581018518518518E-2</v>
      </c>
      <c r="L30">
        <f>RANK(K30,K5:K55,40)</f>
        <v>29</v>
      </c>
      <c r="M30" s="151">
        <f t="shared" si="0"/>
        <v>6.2060185185185184E-2</v>
      </c>
      <c r="N30">
        <f>RANK(M30,M5:M55,40)</f>
        <v>33</v>
      </c>
      <c r="O30" s="147">
        <f>TIME(0,LEFT([10]Výsledky!K30,2),RIGHT([10]Výsledky!K30,2))</f>
        <v>3.5821759259259262E-2</v>
      </c>
      <c r="P30">
        <f>RANK(O30,O5:O55,40)</f>
        <v>27</v>
      </c>
      <c r="Q30" s="194" t="str">
        <f>[10]Výsledky!H30</f>
        <v>02:21:57.83</v>
      </c>
    </row>
    <row r="31" spans="1:19" ht="14.9" customHeight="1">
      <c r="A31" s="7">
        <v>27</v>
      </c>
      <c r="B31" s="144" t="str">
        <f>[9]Výsledky!E31</f>
        <v>Lemberka Jakub</v>
      </c>
      <c r="C31" s="199" t="str">
        <f>[9]Výsledky!G31</f>
        <v>Triathlon Team Tábor</v>
      </c>
      <c r="D31" s="144">
        <f>[9]Výsledky!F31</f>
        <v>1990</v>
      </c>
      <c r="E31" s="144">
        <f>[9]Výsledky!D31</f>
        <v>92</v>
      </c>
      <c r="F31" s="10" t="s">
        <v>100</v>
      </c>
      <c r="G31" s="195" t="str">
        <f>[9]Výsledky!C31</f>
        <v>M3</v>
      </c>
      <c r="H31" s="195" t="str">
        <f>[9]Výsledky!B31</f>
        <v>6.</v>
      </c>
      <c r="I31" s="147">
        <f>TIME(0,LEFT([10]Výsledky!I31,2),RIGHT([10]Výsledky!I31,2))</f>
        <v>1.3854166666666667E-2</v>
      </c>
      <c r="J31">
        <f>RANK(I31,I5:I55,40)</f>
        <v>5</v>
      </c>
      <c r="K31" s="147">
        <f>TIME(1,LEFT([10]Výsledky!J31,2),RIGHT([10]Výsledky!J31,2))</f>
        <v>4.2754629629629629E-2</v>
      </c>
      <c r="L31">
        <f>RANK(K31,K5:K55,40)</f>
        <v>38</v>
      </c>
      <c r="M31" s="151">
        <f t="shared" si="0"/>
        <v>5.6608796296296296E-2</v>
      </c>
      <c r="N31">
        <f>RANK(M31,M5:M55,40)</f>
        <v>16</v>
      </c>
      <c r="O31" s="147">
        <f>TIME(0,LEFT([10]Výsledky!K31,2),RIGHT([10]Výsledky!K31,2))</f>
        <v>4.08912037037037E-2</v>
      </c>
      <c r="P31">
        <f>RANK(O31,O5:O55,40)</f>
        <v>40</v>
      </c>
      <c r="Q31" s="194" t="str">
        <f>[10]Výsledky!H31</f>
        <v>02:23:24.97</v>
      </c>
      <c r="R31" s="8">
        <v>43</v>
      </c>
      <c r="S31" s="8">
        <v>78</v>
      </c>
    </row>
    <row r="32" spans="1:19" ht="14.9" customHeight="1">
      <c r="A32" s="7">
        <v>28</v>
      </c>
      <c r="B32" s="144" t="str">
        <f>[9]Výsledky!E32</f>
        <v>Bartyzal Josef</v>
      </c>
      <c r="C32" s="199" t="str">
        <f>[9]Výsledky!G32</f>
        <v>#tymdejvid</v>
      </c>
      <c r="D32" s="144">
        <f>[9]Výsledky!F32</f>
        <v>1984</v>
      </c>
      <c r="E32" s="144">
        <f>[9]Výsledky!D32</f>
        <v>93</v>
      </c>
      <c r="F32" s="10" t="s">
        <v>100</v>
      </c>
      <c r="G32" s="195" t="str">
        <f>[9]Výsledky!C32</f>
        <v>M4</v>
      </c>
      <c r="H32" s="195" t="str">
        <f>[9]Výsledky!B32</f>
        <v>11.</v>
      </c>
      <c r="I32" s="147">
        <f>TIME(0,LEFT([10]Výsledky!I32,2),RIGHT([10]Výsledky!I32,2))</f>
        <v>2.4571759259259258E-2</v>
      </c>
      <c r="J32">
        <f>RANK(I32,I5:I55,40)</f>
        <v>49</v>
      </c>
      <c r="K32" s="147">
        <f>TIME(1,LEFT([10]Výsledky!J32,2),RIGHT([10]Výsledky!J32,2))</f>
        <v>4.2604166666666665E-2</v>
      </c>
      <c r="L32">
        <f>RANK(K32,K5:K55,40)</f>
        <v>33</v>
      </c>
      <c r="M32" s="151">
        <f t="shared" si="0"/>
        <v>6.7175925925925917E-2</v>
      </c>
      <c r="N32">
        <f>RANK(M32,M5:M55,40)</f>
        <v>49</v>
      </c>
      <c r="O32" s="147">
        <f>TIME(0,LEFT([10]Výsledky!K32,2),RIGHT([10]Výsledky!K32,2))</f>
        <v>3.1284722222222221E-2</v>
      </c>
      <c r="P32">
        <f>RANK(O32,O5:O55,40)</f>
        <v>8</v>
      </c>
      <c r="Q32" s="194" t="str">
        <f>[10]Výsledky!H32</f>
        <v>02:24:46.86</v>
      </c>
      <c r="R32" s="8">
        <v>36</v>
      </c>
      <c r="S32" s="8">
        <v>77</v>
      </c>
    </row>
    <row r="33" spans="1:19" ht="14.9" customHeight="1">
      <c r="A33" s="7">
        <v>29</v>
      </c>
      <c r="B33" s="144" t="str">
        <f>[9]Výsledky!E33</f>
        <v>Langerová Tereza</v>
      </c>
      <c r="C33" s="199" t="str">
        <f>[9]Výsledky!G33</f>
        <v>TCV Jindřichův Hradec</v>
      </c>
      <c r="D33" s="144">
        <f>[9]Výsledky!F33</f>
        <v>1974</v>
      </c>
      <c r="E33" s="144">
        <f>[9]Výsledky!D33</f>
        <v>44</v>
      </c>
      <c r="F33" s="10" t="s">
        <v>100</v>
      </c>
      <c r="G33" s="195" t="str">
        <f>[9]Výsledky!C33</f>
        <v>Z5</v>
      </c>
      <c r="H33" s="195" t="str">
        <f>[9]Výsledky!B33</f>
        <v>1.</v>
      </c>
      <c r="I33" s="147">
        <f>TIME(0,LEFT([10]Výsledky!I33,2),RIGHT([10]Výsledky!I33,2))</f>
        <v>1.8449074074074073E-2</v>
      </c>
      <c r="J33">
        <f>RANK(I33,I5:I55,40)</f>
        <v>28</v>
      </c>
      <c r="K33" s="147">
        <f>TIME(1,LEFT([10]Výsledky!J33,2),RIGHT([10]Výsledky!J33,2))</f>
        <v>4.2638888888888886E-2</v>
      </c>
      <c r="L33">
        <f>RANK(K33,K5:K55,40)</f>
        <v>35</v>
      </c>
      <c r="M33" s="151">
        <f t="shared" si="0"/>
        <v>6.1087962962962955E-2</v>
      </c>
      <c r="N33">
        <f>RANK(M33,M5:M55,40)</f>
        <v>28</v>
      </c>
      <c r="O33" s="147">
        <f>TIME(0,LEFT([10]Výsledky!K33,2),RIGHT([10]Výsledky!K33,2))</f>
        <v>3.5995370370370372E-2</v>
      </c>
      <c r="P33">
        <f>RANK(O33,O5:O55,40)</f>
        <v>29</v>
      </c>
      <c r="Q33" s="194" t="str">
        <f>[10]Výsledky!H33</f>
        <v>02:25:48.60</v>
      </c>
      <c r="R33" s="8">
        <v>50</v>
      </c>
      <c r="S33" s="8">
        <v>91</v>
      </c>
    </row>
    <row r="34" spans="1:19" ht="14.9" customHeight="1">
      <c r="A34" s="7">
        <v>30</v>
      </c>
      <c r="B34" s="144" t="str">
        <f>[9]Výsledky!E34</f>
        <v>Třebický Miroslav</v>
      </c>
      <c r="C34" s="199" t="str">
        <f>[9]Výsledky!G34</f>
        <v>Zarybičná Lhota</v>
      </c>
      <c r="D34" s="144">
        <f>[9]Výsledky!F34</f>
        <v>1971</v>
      </c>
      <c r="E34" s="144">
        <f>[9]Výsledky!D34</f>
        <v>95</v>
      </c>
      <c r="G34" s="195" t="str">
        <f>[9]Výsledky!C34</f>
        <v>M5</v>
      </c>
      <c r="H34" s="195" t="str">
        <f>[9]Výsledky!B34</f>
        <v>3.</v>
      </c>
      <c r="I34" s="147">
        <f>TIME(0,LEFT([10]Výsledky!I34,2),RIGHT([10]Výsledky!I34,2))</f>
        <v>2.074074074074074E-2</v>
      </c>
      <c r="J34">
        <f>RANK(I34,I5:I55,40)</f>
        <v>42</v>
      </c>
      <c r="K34" s="147">
        <f>TIME(1,LEFT([10]Výsledky!J34,2),RIGHT([10]Výsledky!J34,2))</f>
        <v>4.2939814814814813E-2</v>
      </c>
      <c r="L34">
        <f>RANK(K34,K5:K55,40)</f>
        <v>44</v>
      </c>
      <c r="M34" s="151">
        <f t="shared" si="0"/>
        <v>6.3680555555555546E-2</v>
      </c>
      <c r="N34">
        <f>RANK(M34,M5:M55,40)</f>
        <v>42</v>
      </c>
      <c r="O34" s="147">
        <f>TIME(0,LEFT([10]Výsledky!K34,2),RIGHT([10]Výsledky!K34,2))</f>
        <v>3.7800925925925925E-2</v>
      </c>
      <c r="P34">
        <f>RANK(O34,O5:O55,40)</f>
        <v>33</v>
      </c>
      <c r="Q34" s="194" t="str">
        <f>[10]Výsledky!H34</f>
        <v>02:27:07.69</v>
      </c>
    </row>
    <row r="35" spans="1:19" ht="14.9" customHeight="1">
      <c r="A35" s="7">
        <v>31</v>
      </c>
      <c r="B35" s="144" t="str">
        <f>[9]Výsledky!E35</f>
        <v>Fořtová Petra</v>
      </c>
      <c r="C35" s="199" t="str">
        <f>[9]Výsledky!G35</f>
        <v>Plavecký klub Písek</v>
      </c>
      <c r="D35" s="144">
        <f>[9]Výsledky!F35</f>
        <v>2002</v>
      </c>
      <c r="E35" s="144">
        <f>[9]Výsledky!D35</f>
        <v>26</v>
      </c>
      <c r="F35" s="10" t="s">
        <v>100</v>
      </c>
      <c r="G35" s="195" t="str">
        <f>[9]Výsledky!C35</f>
        <v>Z2</v>
      </c>
      <c r="H35" s="195" t="str">
        <f>[9]Výsledky!B35</f>
        <v>1.</v>
      </c>
      <c r="I35" s="147">
        <f>TIME(0,LEFT([10]Výsledky!I35,2),RIGHT([10]Výsledky!I35,2))</f>
        <v>1.6168981481481482E-2</v>
      </c>
      <c r="J35">
        <f>RANK(I35,I5:I55,40)</f>
        <v>19</v>
      </c>
      <c r="K35" s="147">
        <f>TIME(1,LEFT([10]Výsledky!J35,2),RIGHT([10]Výsledky!J35,2))</f>
        <v>4.2951388888888886E-2</v>
      </c>
      <c r="L35">
        <f>RANK(K35,K5:K55,40)</f>
        <v>45</v>
      </c>
      <c r="M35" s="151">
        <f t="shared" si="0"/>
        <v>5.9120370370370365E-2</v>
      </c>
      <c r="N35">
        <f>RANK(M35,M5:M55,40)</f>
        <v>23</v>
      </c>
      <c r="O35" s="147">
        <f>TIME(0,LEFT([10]Výsledky!K35,2),RIGHT([10]Výsledky!K35,2))</f>
        <v>3.7002314814814814E-2</v>
      </c>
      <c r="P35">
        <f>RANK(O35,O5:O55,40)</f>
        <v>32</v>
      </c>
      <c r="Q35" s="194" t="str">
        <f>[10]Výsledky!H35</f>
        <v>02:27:25.31</v>
      </c>
      <c r="R35" s="8">
        <v>50</v>
      </c>
      <c r="S35" s="8">
        <v>90</v>
      </c>
    </row>
    <row r="36" spans="1:19" ht="14.9" customHeight="1">
      <c r="A36" s="7">
        <v>32</v>
      </c>
      <c r="B36" s="144" t="str">
        <f>[9]Výsledky!E36</f>
        <v>Bouček Vladimir</v>
      </c>
      <c r="C36" s="199" t="str">
        <f>[9]Výsledky!G36</f>
        <v>Horní Záhoří</v>
      </c>
      <c r="D36" s="144">
        <f>[9]Výsledky!F36</f>
        <v>1975</v>
      </c>
      <c r="E36" s="144">
        <f>[9]Výsledky!D36</f>
        <v>23</v>
      </c>
      <c r="F36" s="10" t="s">
        <v>100</v>
      </c>
      <c r="G36" s="195" t="str">
        <f>[9]Výsledky!C36</f>
        <v>M4</v>
      </c>
      <c r="H36" s="195" t="str">
        <f>[9]Výsledky!B36</f>
        <v>12.</v>
      </c>
      <c r="I36" s="147">
        <f>TIME(0,LEFT([10]Výsledky!I36,2),RIGHT([10]Výsledky!I36,2))</f>
        <v>2.0474537037037038E-2</v>
      </c>
      <c r="J36">
        <f>RANK(I36,I5:I55,40)</f>
        <v>40</v>
      </c>
      <c r="K36" s="147">
        <f>TIME(1,LEFT([10]Výsledky!J36,2),RIGHT([10]Výsledky!J36,2))</f>
        <v>4.3043981481481482E-2</v>
      </c>
      <c r="L36">
        <f>RANK(K36,K5:K55,40)</f>
        <v>49</v>
      </c>
      <c r="M36" s="151">
        <f t="shared" si="0"/>
        <v>6.3518518518518516E-2</v>
      </c>
      <c r="N36">
        <f>RANK(M36,M5:M55,40)</f>
        <v>41</v>
      </c>
      <c r="O36" s="147">
        <f>TIME(0,LEFT([10]Výsledky!K36,2),RIGHT([10]Výsledky!K36,2))</f>
        <v>3.8402777777777779E-2</v>
      </c>
      <c r="P36">
        <f>RANK(O36,O5:O55,40)</f>
        <v>36</v>
      </c>
      <c r="Q36" s="194" t="str">
        <f>[10]Výsledky!H36</f>
        <v>02:27:46.23</v>
      </c>
      <c r="R36" s="8">
        <v>35</v>
      </c>
      <c r="S36" s="8">
        <v>76</v>
      </c>
    </row>
    <row r="37" spans="1:19" ht="14.9" customHeight="1">
      <c r="A37" s="7">
        <v>33</v>
      </c>
      <c r="B37" s="144" t="str">
        <f>[9]Výsledky!E37</f>
        <v>Sperling Petr</v>
      </c>
      <c r="C37" s="199" t="str">
        <f>[9]Výsledky!G37</f>
        <v>CB</v>
      </c>
      <c r="D37" s="144">
        <f>[9]Výsledky!F37</f>
        <v>1973</v>
      </c>
      <c r="E37" s="144">
        <f>[9]Výsledky!D37</f>
        <v>47</v>
      </c>
      <c r="F37" s="10" t="s">
        <v>100</v>
      </c>
      <c r="G37" s="195" t="str">
        <f>[9]Výsledky!C37</f>
        <v>M5</v>
      </c>
      <c r="H37" s="195" t="str">
        <f>[9]Výsledky!B37</f>
        <v>4.</v>
      </c>
      <c r="I37" s="147">
        <f>TIME(0,LEFT([10]Výsledky!I37,2),RIGHT([10]Výsledky!I37,2))</f>
        <v>2.2118055555555554E-2</v>
      </c>
      <c r="J37">
        <f>RANK(I37,I5:I55,40)</f>
        <v>46</v>
      </c>
      <c r="K37" s="147">
        <f>TIME(1,LEFT([10]Výsledky!J37,2),RIGHT([10]Výsledky!J37,2))</f>
        <v>4.2731481481481481E-2</v>
      </c>
      <c r="L37">
        <f>RANK(K37,K5:K55,40)</f>
        <v>37</v>
      </c>
      <c r="M37" s="151">
        <f t="shared" ref="M37:M55" si="1">K37+I37</f>
        <v>6.4849537037037039E-2</v>
      </c>
      <c r="N37">
        <f>RANK(M37,M5:M55,40)</f>
        <v>46</v>
      </c>
      <c r="O37" s="147">
        <f>TIME(0,LEFT([10]Výsledky!K37,2),RIGHT([10]Výsledky!K37,2))</f>
        <v>3.577546296296296E-2</v>
      </c>
      <c r="P37">
        <f>RANK(O37,O5:O55,40)</f>
        <v>26</v>
      </c>
      <c r="Q37" s="194" t="str">
        <f>[10]Výsledky!H37</f>
        <v>02:27:54.10</v>
      </c>
      <c r="R37" s="8">
        <v>43</v>
      </c>
      <c r="S37" s="8">
        <v>75</v>
      </c>
    </row>
    <row r="38" spans="1:19" ht="14.9" customHeight="1">
      <c r="A38" s="7">
        <v>34</v>
      </c>
      <c r="B38" s="144" t="str">
        <f>[9]Výsledky!E38</f>
        <v>Tvrz Jakub</v>
      </c>
      <c r="C38" s="199" t="str">
        <f>[9]Výsledky!G38</f>
        <v>Café Racers</v>
      </c>
      <c r="D38" s="144">
        <f>[9]Výsledky!F38</f>
        <v>1991</v>
      </c>
      <c r="E38" s="144">
        <f>[9]Výsledky!D38</f>
        <v>50</v>
      </c>
      <c r="G38" s="195" t="str">
        <f>[9]Výsledky!C38</f>
        <v>M3</v>
      </c>
      <c r="H38" s="195" t="str">
        <f>[9]Výsledky!B38</f>
        <v>7.</v>
      </c>
      <c r="I38" s="147">
        <f>TIME(0,LEFT([10]Výsledky!I38,2),RIGHT([10]Výsledky!I38,2))</f>
        <v>2.0335648148148148E-2</v>
      </c>
      <c r="J38">
        <f>RANK(I38,I5:I55,40)</f>
        <v>36</v>
      </c>
      <c r="K38" s="147">
        <f>TIME(1,LEFT([10]Výsledky!J38,2),RIGHT([10]Výsledky!J38,2))</f>
        <v>4.2511574074074077E-2</v>
      </c>
      <c r="L38">
        <f>RANK(K38,K5:K55,40)</f>
        <v>26</v>
      </c>
      <c r="M38" s="151">
        <f t="shared" si="1"/>
        <v>6.2847222222222221E-2</v>
      </c>
      <c r="N38">
        <f>RANK(M38,M5:M55,40)</f>
        <v>37</v>
      </c>
      <c r="O38" s="147">
        <f>TIME(0,LEFT([10]Výsledky!K38,2),RIGHT([10]Výsledky!K38,2))</f>
        <v>3.8541666666666669E-2</v>
      </c>
      <c r="P38">
        <f>RANK(O38,O5:O55,40)</f>
        <v>38</v>
      </c>
      <c r="Q38" s="194" t="str">
        <f>[10]Výsledky!H38</f>
        <v>02:27:59.50</v>
      </c>
    </row>
    <row r="39" spans="1:19" ht="14.9" customHeight="1">
      <c r="A39" s="7">
        <v>35</v>
      </c>
      <c r="B39" s="144" t="str">
        <f>[9]Výsledky!E39</f>
        <v>Kolláriková Jana</v>
      </c>
      <c r="C39" s="199" t="str">
        <f>[9]Výsledky!G39</f>
        <v>TT Tálín</v>
      </c>
      <c r="D39" s="144">
        <f>[9]Výsledky!F39</f>
        <v>1984</v>
      </c>
      <c r="E39" s="144">
        <f>[9]Výsledky!D39</f>
        <v>8</v>
      </c>
      <c r="F39" s="10" t="s">
        <v>100</v>
      </c>
      <c r="G39" s="195" t="str">
        <f>[9]Výsledky!C39</f>
        <v>Z4</v>
      </c>
      <c r="H39" s="195" t="str">
        <f>[9]Výsledky!B39</f>
        <v>3.</v>
      </c>
      <c r="I39" s="147">
        <f>TIME(0,LEFT([10]Výsledky!I39,2),RIGHT([10]Výsledky!I39,2))</f>
        <v>1.9178240740740742E-2</v>
      </c>
      <c r="J39">
        <f>RANK(I39,I5:I55,40)</f>
        <v>32</v>
      </c>
      <c r="K39" s="147">
        <f>TIME(1,LEFT([10]Výsledky!J39,2),RIGHT([10]Výsledky!J39,2))</f>
        <v>4.2951388888888886E-2</v>
      </c>
      <c r="L39">
        <f>RANK(K39,K5:K55,40)</f>
        <v>45</v>
      </c>
      <c r="M39" s="151">
        <f t="shared" si="1"/>
        <v>6.2129629629629632E-2</v>
      </c>
      <c r="N39">
        <f>RANK(M39,M5:M55,40)</f>
        <v>35</v>
      </c>
      <c r="O39" s="147">
        <f>TIME(0,LEFT([10]Výsledky!K39,2),RIGHT([10]Výsledky!K39,2))</f>
        <v>3.8634259259259257E-2</v>
      </c>
      <c r="P39">
        <f>RANK(O39,O5:O55,40)</f>
        <v>39</v>
      </c>
      <c r="Q39" s="194" t="str">
        <f>[10]Výsledky!H39</f>
        <v>02:28:05.62</v>
      </c>
      <c r="R39" s="8">
        <v>43</v>
      </c>
      <c r="S39" s="8">
        <v>89</v>
      </c>
    </row>
    <row r="40" spans="1:19" ht="14.9" customHeight="1">
      <c r="A40" s="7">
        <v>36</v>
      </c>
      <c r="B40" s="144" t="str">
        <f>[9]Výsledky!E40</f>
        <v>Bartůšek Vít</v>
      </c>
      <c r="C40" s="199" t="str">
        <f>[9]Výsledky!G40</f>
        <v>TT Astra Konopiště</v>
      </c>
      <c r="D40" s="144">
        <f>[9]Výsledky!F40</f>
        <v>1996</v>
      </c>
      <c r="E40" s="144">
        <f>[9]Výsledky!D40</f>
        <v>64</v>
      </c>
      <c r="G40" s="195" t="str">
        <f>[9]Výsledky!C40</f>
        <v>M2</v>
      </c>
      <c r="H40" s="195" t="str">
        <f>[9]Výsledky!B40</f>
        <v>5.</v>
      </c>
      <c r="I40" s="147">
        <f>TIME(0,LEFT([10]Výsledky!I40,2),RIGHT([10]Výsledky!I40,2))</f>
        <v>1.7916666666666668E-2</v>
      </c>
      <c r="J40">
        <f>RANK(I40,I5:I55,40)</f>
        <v>25</v>
      </c>
      <c r="K40" s="147">
        <f>TIME(1,LEFT([10]Výsledky!J40,2),RIGHT([10]Výsledky!J40,2))</f>
        <v>4.2488425925925923E-2</v>
      </c>
      <c r="L40">
        <f>RANK(K40,K5:K55,40)</f>
        <v>25</v>
      </c>
      <c r="M40" s="151">
        <f t="shared" si="1"/>
        <v>6.0405092592592594E-2</v>
      </c>
      <c r="N40">
        <f>RANK(M40,M5:M55,40)</f>
        <v>24</v>
      </c>
      <c r="O40" s="147">
        <f>TIME(0,LEFT([10]Výsledky!K40,2),RIGHT([10]Výsledky!K40,2))</f>
        <v>3.7962962962962962E-2</v>
      </c>
      <c r="P40">
        <f>RANK(O40,O5:O55,40)</f>
        <v>35</v>
      </c>
      <c r="Q40" s="194" t="str">
        <f>[10]Výsledky!H40</f>
        <v>02:28:39.82</v>
      </c>
    </row>
    <row r="41" spans="1:19" ht="14.9" customHeight="1">
      <c r="A41" s="7">
        <v>37</v>
      </c>
      <c r="B41" s="144" t="str">
        <f>[9]Výsledky!E41</f>
        <v>Zámiš Jaroslav</v>
      </c>
      <c r="C41" s="199" t="str">
        <f>[9]Výsledky!G41</f>
        <v>Kombitch team</v>
      </c>
      <c r="D41" s="144">
        <f>[9]Výsledky!F41</f>
        <v>1994</v>
      </c>
      <c r="E41" s="144">
        <f>[9]Výsledky!D41</f>
        <v>110</v>
      </c>
      <c r="F41" s="10" t="s">
        <v>100</v>
      </c>
      <c r="G41" s="195" t="str">
        <f>[9]Výsledky!C41</f>
        <v>M3</v>
      </c>
      <c r="H41" s="195" t="str">
        <f>[9]Výsledky!B41</f>
        <v>8.</v>
      </c>
      <c r="I41" s="147">
        <f>TIME(0,LEFT([10]Výsledky!I41,2),RIGHT([10]Výsledky!I41,2))</f>
        <v>2.329861111111111E-2</v>
      </c>
      <c r="J41">
        <f>RANK(I41,I5:I55,40)</f>
        <v>47</v>
      </c>
      <c r="K41" s="147">
        <f>TIME(1,LEFT([10]Výsledky!J41,2),RIGHT([10]Výsledky!J41,2))</f>
        <v>4.3043981481481482E-2</v>
      </c>
      <c r="L41">
        <f>RANK(K41,K5:K55,40)</f>
        <v>49</v>
      </c>
      <c r="M41" s="151">
        <f t="shared" si="1"/>
        <v>6.6342592592592592E-2</v>
      </c>
      <c r="N41">
        <f>RANK(M41,M5:M55,40)</f>
        <v>48</v>
      </c>
      <c r="O41" s="147">
        <f>TIME(0,LEFT([10]Výsledky!K41,2),RIGHT([10]Výsledky!K41,2))</f>
        <v>1.8240740740740741E-2</v>
      </c>
      <c r="P41">
        <f>RANK(O41,O5:O55,40)</f>
        <v>1</v>
      </c>
      <c r="Q41" s="194" t="str">
        <f>[10]Výsledky!H41</f>
        <v>02:29:03.44</v>
      </c>
      <c r="R41" s="8">
        <v>41</v>
      </c>
      <c r="S41" s="8">
        <v>74</v>
      </c>
    </row>
    <row r="42" spans="1:19" ht="14.9" customHeight="1">
      <c r="A42" s="7">
        <v>38</v>
      </c>
      <c r="B42" s="144" t="str">
        <f>[9]Výsledky!E42</f>
        <v>Kratochvíl David</v>
      </c>
      <c r="C42" s="199" t="str">
        <f>[9]Výsledky!G42</f>
        <v>Beník</v>
      </c>
      <c r="D42" s="144">
        <f>[9]Výsledky!F42</f>
        <v>1991</v>
      </c>
      <c r="E42" s="144">
        <f>[9]Výsledky!D42</f>
        <v>54</v>
      </c>
      <c r="G42" s="195" t="str">
        <f>[9]Výsledky!C42</f>
        <v>M3</v>
      </c>
      <c r="H42" s="195" t="str">
        <f>[9]Výsledky!B42</f>
        <v>9.</v>
      </c>
      <c r="I42" s="147">
        <f>TIME(0,LEFT([10]Výsledky!I42,2),RIGHT([10]Výsledky!I42,2))</f>
        <v>1.818287037037037E-2</v>
      </c>
      <c r="J42">
        <f>RANK(I42,I5:I55,40)</f>
        <v>26</v>
      </c>
      <c r="K42" s="147">
        <f>TIME(1,LEFT([10]Výsledky!J42,2),RIGHT([10]Výsledky!J42,2))</f>
        <v>4.238425925925926E-2</v>
      </c>
      <c r="L42">
        <f>RANK(K42,K5:K55,40)</f>
        <v>22</v>
      </c>
      <c r="M42" s="151">
        <f t="shared" si="1"/>
        <v>6.056712962962963E-2</v>
      </c>
      <c r="N42">
        <f>RANK(M42,M5:M55,40)</f>
        <v>26</v>
      </c>
      <c r="O42" s="147">
        <f>TIME(0,LEFT([10]Výsledky!K42,2),RIGHT([10]Výsledky!K42,2))</f>
        <v>3.5347222222222224E-2</v>
      </c>
      <c r="P42">
        <f>RANK(O42,O5:O55,40)</f>
        <v>22</v>
      </c>
      <c r="Q42" s="194" t="str">
        <f>[10]Výsledky!H42</f>
        <v>02:30:07.09</v>
      </c>
    </row>
    <row r="43" spans="1:19" ht="14.9" customHeight="1">
      <c r="A43" s="7">
        <v>39</v>
      </c>
      <c r="B43" s="144" t="str">
        <f>[9]Výsledky!E43</f>
        <v>Ryšlavý Květoslav</v>
      </c>
      <c r="C43" s="199" t="str">
        <f>[9]Výsledky!G43</f>
        <v>RESOLUTION Team</v>
      </c>
      <c r="D43" s="144">
        <f>[9]Výsledky!F43</f>
        <v>1971</v>
      </c>
      <c r="E43" s="144">
        <f>[9]Výsledky!D43</f>
        <v>101</v>
      </c>
      <c r="F43" s="10" t="s">
        <v>100</v>
      </c>
      <c r="G43" s="195" t="str">
        <f>[9]Výsledky!C43</f>
        <v>M5</v>
      </c>
      <c r="H43" s="195" t="str">
        <f>[9]Výsledky!B43</f>
        <v>5.</v>
      </c>
      <c r="I43" s="147">
        <f>TIME(0,LEFT([10]Výsledky!I43,2),RIGHT([10]Výsledky!I43,2))</f>
        <v>1.6018518518518519E-2</v>
      </c>
      <c r="J43">
        <f>RANK(I43,I5:I55,40)</f>
        <v>15</v>
      </c>
      <c r="K43" s="147">
        <f>TIME(0,LEFT([10]Výsledky!J43,2),RIGHT([10]Výsledky!J43,2))</f>
        <v>4.1388888888888892E-2</v>
      </c>
      <c r="L43">
        <f>RANK(K43,K5:K55,40)</f>
        <v>18</v>
      </c>
      <c r="M43" s="151">
        <f t="shared" si="1"/>
        <v>5.7407407407407407E-2</v>
      </c>
      <c r="N43">
        <f>RANK(M43,M5:M55,40)</f>
        <v>18</v>
      </c>
      <c r="O43" s="147">
        <f>TIME(1,LEFT([10]Výsledky!K43,2),RIGHT([10]Výsledky!K43,2))</f>
        <v>4.2731481481481481E-2</v>
      </c>
      <c r="P43">
        <f>RANK(O43,O5:O55,40)</f>
        <v>47</v>
      </c>
      <c r="Q43" s="194" t="str">
        <f>[10]Výsledky!H43</f>
        <v>02:30:12.23</v>
      </c>
      <c r="R43" s="8">
        <v>41</v>
      </c>
      <c r="S43" s="8">
        <v>73</v>
      </c>
    </row>
    <row r="44" spans="1:19" ht="14.9" customHeight="1">
      <c r="A44" s="7">
        <v>40</v>
      </c>
      <c r="B44" s="144" t="str">
        <f>[9]Výsledky!E44</f>
        <v>Fessl Lukáš</v>
      </c>
      <c r="C44" s="199" t="str">
        <f>[9]Výsledky!G44</f>
        <v>#tymdejvid</v>
      </c>
      <c r="D44" s="144">
        <f>[9]Výsledky!F44</f>
        <v>1990</v>
      </c>
      <c r="E44" s="144">
        <f>[9]Výsledky!D44</f>
        <v>62</v>
      </c>
      <c r="F44" s="10" t="s">
        <v>100</v>
      </c>
      <c r="G44" s="195" t="str">
        <f>[9]Výsledky!C44</f>
        <v>M3</v>
      </c>
      <c r="H44" s="195" t="str">
        <f>[9]Výsledky!B44</f>
        <v>10.</v>
      </c>
      <c r="I44" s="147">
        <f>TIME(0,LEFT([10]Výsledky!I44,2),RIGHT([10]Výsledky!I44,2))</f>
        <v>2.1261574074074075E-2</v>
      </c>
      <c r="J44">
        <f>RANK(I44,I5:I55,40)</f>
        <v>44</v>
      </c>
      <c r="K44" s="147">
        <f>TIME(1,LEFT([10]Výsledky!J44,2),RIGHT([10]Výsledky!J44,2))</f>
        <v>4.2893518518518518E-2</v>
      </c>
      <c r="L44">
        <f>RANK(K44,K5:K55,40)</f>
        <v>42</v>
      </c>
      <c r="M44" s="151">
        <f t="shared" si="1"/>
        <v>6.4155092592592597E-2</v>
      </c>
      <c r="N44">
        <f>RANK(M44,M5:M55,40)</f>
        <v>44</v>
      </c>
      <c r="O44" s="147">
        <f>TIME(0,LEFT([10]Výsledky!K44,2),RIGHT([10]Výsledky!K44,2))</f>
        <v>3.636574074074074E-2</v>
      </c>
      <c r="P44">
        <f>RANK(O44,O5:O55,40)</f>
        <v>31</v>
      </c>
      <c r="Q44" s="194" t="str">
        <f>[10]Výsledky!H44</f>
        <v>02:31:44.46</v>
      </c>
      <c r="R44" s="8">
        <v>40</v>
      </c>
      <c r="S44" s="8">
        <v>72</v>
      </c>
    </row>
    <row r="45" spans="1:19" ht="14.9" customHeight="1">
      <c r="A45" s="7">
        <v>41</v>
      </c>
      <c r="B45" s="144" t="str">
        <f>[9]Výsledky!E45</f>
        <v>Černík Vítězslav</v>
      </c>
      <c r="C45" s="199">
        <f>[9]Výsledky!G45</f>
        <v>0</v>
      </c>
      <c r="D45" s="144">
        <f>[9]Výsledky!F45</f>
        <v>1971</v>
      </c>
      <c r="E45" s="144">
        <f>[9]Výsledky!D45</f>
        <v>25</v>
      </c>
      <c r="G45" s="195" t="str">
        <f>[9]Výsledky!C45</f>
        <v>M5</v>
      </c>
      <c r="H45" s="195" t="str">
        <f>[9]Výsledky!B45</f>
        <v>6.</v>
      </c>
      <c r="I45" s="147">
        <f>TIME(0,LEFT([10]Výsledky!I45,2),RIGHT([10]Výsledky!I45,2))</f>
        <v>2.5162037037037038E-2</v>
      </c>
      <c r="J45">
        <f>RANK(I45,I5:I55,40)</f>
        <v>51</v>
      </c>
      <c r="K45" s="147">
        <f>TIME(1,LEFT([10]Výsledky!J45,2),RIGHT([10]Výsledky!J45,2))</f>
        <v>4.2395833333333334E-2</v>
      </c>
      <c r="L45">
        <f>RANK(K45,K5:K55,40)</f>
        <v>23</v>
      </c>
      <c r="M45" s="151">
        <f t="shared" si="1"/>
        <v>6.7557870370370365E-2</v>
      </c>
      <c r="N45">
        <f>RANK(M45,M5:M55,40)</f>
        <v>51</v>
      </c>
      <c r="O45" s="147">
        <f>TIME(0,LEFT([10]Výsledky!K45,2),RIGHT([10]Výsledky!K45,2))</f>
        <v>3.8483796296296294E-2</v>
      </c>
      <c r="P45">
        <f>RANK(O45,O5:O55,40)</f>
        <v>37</v>
      </c>
      <c r="Q45" s="194" t="str">
        <f>[10]Výsledky!H45</f>
        <v>02:32:42.60</v>
      </c>
    </row>
    <row r="46" spans="1:19" ht="14.9" customHeight="1">
      <c r="A46" s="7">
        <v>42</v>
      </c>
      <c r="B46" s="144" t="str">
        <f>[9]Výsledky!E46</f>
        <v>Bartůšek Ondřej</v>
      </c>
      <c r="C46" s="199" t="str">
        <f>[9]Výsledky!G46</f>
        <v>TT Astra Benešov</v>
      </c>
      <c r="D46" s="144">
        <f>[9]Výsledky!F46</f>
        <v>1992</v>
      </c>
      <c r="E46" s="144">
        <f>[9]Výsledky!D46</f>
        <v>103</v>
      </c>
      <c r="G46" s="195" t="str">
        <f>[9]Výsledky!C46</f>
        <v>M3</v>
      </c>
      <c r="H46" s="195" t="str">
        <f>[9]Výsledky!B46</f>
        <v>11.</v>
      </c>
      <c r="I46" s="147">
        <f>TIME(0,LEFT([10]Výsledky!I46,2),RIGHT([10]Výsledky!I46,2))</f>
        <v>2.042824074074074E-2</v>
      </c>
      <c r="J46">
        <f>RANK(I46,I5:I55,40)</f>
        <v>39</v>
      </c>
      <c r="K46" s="147">
        <f>TIME(1,LEFT([10]Výsledky!J46,2),RIGHT([10]Výsledky!J46,2))</f>
        <v>4.296296296296296E-2</v>
      </c>
      <c r="L46">
        <f>RANK(K46,K5:K55,40)</f>
        <v>47</v>
      </c>
      <c r="M46" s="151">
        <f t="shared" si="1"/>
        <v>6.33912037037037E-2</v>
      </c>
      <c r="N46">
        <f>RANK(M46,M5:M55,40)</f>
        <v>40</v>
      </c>
      <c r="O46" s="147">
        <f>TIME(0,LEFT([10]Výsledky!K46,2),RIGHT([10]Výsledky!K46,2))</f>
        <v>3.784722222222222E-2</v>
      </c>
      <c r="P46">
        <f>RANK(O46,O5:O55,40)</f>
        <v>34</v>
      </c>
      <c r="Q46" s="194" t="str">
        <f>[10]Výsledky!H46</f>
        <v>02:33:47.84</v>
      </c>
    </row>
    <row r="47" spans="1:19" ht="14.9" customHeight="1">
      <c r="A47" s="7">
        <v>43</v>
      </c>
      <c r="B47" s="144" t="str">
        <f>[9]Výsledky!E47</f>
        <v>Macek Tomáš</v>
      </c>
      <c r="C47" s="199" t="str">
        <f>[9]Výsledky!G47</f>
        <v>Triatlon Ladies Tábor</v>
      </c>
      <c r="D47" s="144">
        <f>[9]Výsledky!F47</f>
        <v>1971</v>
      </c>
      <c r="E47" s="144">
        <f>[9]Výsledky!D47</f>
        <v>96</v>
      </c>
      <c r="F47" s="10" t="s">
        <v>100</v>
      </c>
      <c r="G47" s="195" t="str">
        <f>[9]Výsledky!C47</f>
        <v>M5</v>
      </c>
      <c r="H47" s="195" t="str">
        <f>[9]Výsledky!B47</f>
        <v>7.</v>
      </c>
      <c r="I47" s="147">
        <f>TIME(0,LEFT([10]Výsledky!I47,2),RIGHT([10]Výsledky!I47,2))</f>
        <v>2.1145833333333332E-2</v>
      </c>
      <c r="J47">
        <f>RANK(I47,I5:I55,40)</f>
        <v>43</v>
      </c>
      <c r="K47" s="147">
        <f>TIME(1,LEFT([10]Výsledky!J47,2),RIGHT([10]Výsledky!J47,2))</f>
        <v>4.2916666666666665E-2</v>
      </c>
      <c r="L47">
        <f>RANK(K47,K5:K55,40)</f>
        <v>43</v>
      </c>
      <c r="M47" s="151">
        <f t="shared" si="1"/>
        <v>6.4062499999999994E-2</v>
      </c>
      <c r="N47">
        <f>RANK(M47,M5:M55,40)</f>
        <v>43</v>
      </c>
      <c r="O47" s="147">
        <f>TIME(1,LEFT([10]Výsledky!K47,2),RIGHT([10]Výsledky!K47,2))</f>
        <v>4.2743055555555555E-2</v>
      </c>
      <c r="P47">
        <f>RANK(O47,O5:O55,40)</f>
        <v>48</v>
      </c>
      <c r="Q47" s="194" t="str">
        <f>[10]Výsledky!H47</f>
        <v>02:41:47.35</v>
      </c>
      <c r="R47" s="8">
        <v>40</v>
      </c>
      <c r="S47" s="8">
        <v>71</v>
      </c>
    </row>
    <row r="48" spans="1:19" ht="14.9" customHeight="1">
      <c r="A48" s="7">
        <v>44</v>
      </c>
      <c r="B48" s="144" t="str">
        <f>[9]Výsledky!E48</f>
        <v>Jahoda Vladimír</v>
      </c>
      <c r="C48" s="199" t="str">
        <f>[9]Výsledky!G48</f>
        <v>TT Tálín</v>
      </c>
      <c r="D48" s="144">
        <f>[9]Výsledky!F48</f>
        <v>1963</v>
      </c>
      <c r="E48" s="144">
        <f>[9]Výsledky!D48</f>
        <v>7</v>
      </c>
      <c r="F48" s="10" t="s">
        <v>100</v>
      </c>
      <c r="G48" s="195" t="str">
        <f>[9]Výsledky!C48</f>
        <v>M6</v>
      </c>
      <c r="H48" s="195" t="str">
        <f>[9]Výsledky!B48</f>
        <v>2.</v>
      </c>
      <c r="I48" s="147">
        <f>TIME(0,LEFT([10]Výsledky!I48,2),RIGHT([10]Výsledky!I48,2))</f>
        <v>2.0370370370370372E-2</v>
      </c>
      <c r="J48">
        <f>RANK(I48,I5:I55,40)</f>
        <v>37</v>
      </c>
      <c r="K48" s="147">
        <f>TIME(1,LEFT([10]Výsledky!J48,2),RIGHT([10]Výsledky!J48,2))</f>
        <v>4.2430555555555555E-2</v>
      </c>
      <c r="L48">
        <f>RANK(K48,K5:K55,40)</f>
        <v>24</v>
      </c>
      <c r="M48" s="151">
        <f t="shared" si="1"/>
        <v>6.2800925925925927E-2</v>
      </c>
      <c r="N48">
        <f>RANK(M48,M5:M55,40)</f>
        <v>36</v>
      </c>
      <c r="O48" s="147">
        <f>TIME(1,LEFT([10]Výsledky!K48,2),RIGHT([10]Výsledky!K48,2))</f>
        <v>4.283564814814815E-2</v>
      </c>
      <c r="P48">
        <f>RANK(O48,O5:O55,40)</f>
        <v>49</v>
      </c>
      <c r="Q48" s="194" t="str">
        <f>[10]Výsledky!H48</f>
        <v>02:44:06.40</v>
      </c>
      <c r="R48" s="8">
        <v>46</v>
      </c>
      <c r="S48" s="8">
        <v>70</v>
      </c>
    </row>
    <row r="49" spans="1:19" ht="14.9" customHeight="1">
      <c r="A49" s="7">
        <v>45</v>
      </c>
      <c r="B49" s="144" t="str">
        <f>[9]Výsledky!E49</f>
        <v>Biško Martin</v>
      </c>
      <c r="C49" s="199" t="str">
        <f>[9]Výsledky!G49</f>
        <v>Ski Club Praha</v>
      </c>
      <c r="D49" s="144">
        <f>[9]Výsledky!F49</f>
        <v>1974</v>
      </c>
      <c r="E49" s="144">
        <f>[9]Výsledky!D49</f>
        <v>15</v>
      </c>
      <c r="G49" s="195" t="str">
        <f>[9]Výsledky!C49</f>
        <v>M5</v>
      </c>
      <c r="H49" s="195" t="str">
        <f>[9]Výsledky!B49</f>
        <v>8.</v>
      </c>
      <c r="I49" s="147">
        <f>TIME(0,LEFT([10]Výsledky!I49,2),RIGHT([10]Výsledky!I49,2))</f>
        <v>2.4826388888888887E-2</v>
      </c>
      <c r="J49">
        <f>RANK(I49,I5:I55,40)</f>
        <v>50</v>
      </c>
      <c r="K49" s="147">
        <f>TIME(1,LEFT([10]Výsledky!J49,2),RIGHT([10]Výsledky!J49,2))</f>
        <v>4.2708333333333334E-2</v>
      </c>
      <c r="L49">
        <f>RANK(K49,K5:K55,40)</f>
        <v>36</v>
      </c>
      <c r="M49" s="151">
        <f t="shared" si="1"/>
        <v>6.7534722222222218E-2</v>
      </c>
      <c r="N49">
        <f>RANK(M49,M5:M55,40)</f>
        <v>50</v>
      </c>
      <c r="O49" s="147">
        <f>TIME(1,LEFT([10]Výsledky!K49,2),RIGHT([10]Výsledky!K49,2))</f>
        <v>4.252314814814815E-2</v>
      </c>
      <c r="P49">
        <f>RANK(O49,O5:O55,40)</f>
        <v>42</v>
      </c>
      <c r="Q49" s="194" t="str">
        <f>[10]Výsledky!H49</f>
        <v>02:44:29.36</v>
      </c>
    </row>
    <row r="50" spans="1:19" ht="14.9" customHeight="1">
      <c r="A50" s="7">
        <v>46</v>
      </c>
      <c r="B50" s="144" t="str">
        <f>[9]Výsledky!E50</f>
        <v>Bišková Helena</v>
      </c>
      <c r="C50" s="199" t="str">
        <f>[9]Výsledky!G50</f>
        <v>PLAF Říčany</v>
      </c>
      <c r="D50" s="144">
        <f>[9]Výsledky!F50</f>
        <v>1976</v>
      </c>
      <c r="E50" s="144">
        <f>[9]Výsledky!D50</f>
        <v>17</v>
      </c>
      <c r="G50" s="195" t="str">
        <f>[9]Výsledky!C50</f>
        <v>Z4</v>
      </c>
      <c r="H50" s="195" t="str">
        <f>[9]Výsledky!B50</f>
        <v>4.</v>
      </c>
      <c r="I50" s="147">
        <f>TIME(0,LEFT([10]Výsledky!I50,2),RIGHT([10]Výsledky!I50,2))</f>
        <v>1.9016203703703705E-2</v>
      </c>
      <c r="J50">
        <f>RANK(I50,I5:I55,40)</f>
        <v>30</v>
      </c>
      <c r="K50" s="147">
        <f>TIME(1,LEFT([10]Výsledky!J50,2),RIGHT([10]Výsledky!J50,2))</f>
        <v>4.2777777777777776E-2</v>
      </c>
      <c r="L50">
        <f>RANK(K50,K5:K55,40)</f>
        <v>39</v>
      </c>
      <c r="M50" s="151">
        <f t="shared" si="1"/>
        <v>6.1793981481481478E-2</v>
      </c>
      <c r="N50">
        <f>RANK(M50,M5:M55,40)</f>
        <v>31</v>
      </c>
      <c r="O50" s="147">
        <f>TIME(1,LEFT([10]Výsledky!K50,2),RIGHT([10]Výsledky!K50,2))</f>
        <v>4.2581018518518518E-2</v>
      </c>
      <c r="P50">
        <f>RANK(O50,O5:O55,40)</f>
        <v>44</v>
      </c>
      <c r="Q50" s="194" t="str">
        <f>[10]Výsledky!H50</f>
        <v>02:45:17.37</v>
      </c>
    </row>
    <row r="51" spans="1:19" ht="14.9" customHeight="1">
      <c r="A51" s="7">
        <v>47</v>
      </c>
      <c r="B51" s="144" t="str">
        <f>[9]Výsledky!E51</f>
        <v>Kostohryz Jakub</v>
      </c>
      <c r="C51" s="199" t="str">
        <f>[9]Výsledky!G51</f>
        <v>triskČB</v>
      </c>
      <c r="D51" s="144">
        <f>[9]Výsledky!F51</f>
        <v>1984</v>
      </c>
      <c r="E51" s="144">
        <f>[9]Výsledky!D51</f>
        <v>73</v>
      </c>
      <c r="F51" s="10" t="s">
        <v>100</v>
      </c>
      <c r="G51" s="195" t="str">
        <f>[9]Výsledky!C51</f>
        <v>M4</v>
      </c>
      <c r="H51" s="195" t="str">
        <f>[9]Výsledky!B51</f>
        <v>13.</v>
      </c>
      <c r="I51" s="147">
        <f>TIME(0,LEFT([10]Výsledky!I51,2),RIGHT([10]Výsledky!I51,2))</f>
        <v>1.8379629629629631E-2</v>
      </c>
      <c r="J51">
        <f>RANK(I51,I5:I55,40)</f>
        <v>27</v>
      </c>
      <c r="K51" s="147">
        <f>TIME(1,LEFT([10]Výsledky!J51,2),RIGHT([10]Výsledky!J51,2))</f>
        <v>4.2777777777777776E-2</v>
      </c>
      <c r="L51">
        <f>RANK(K51,K5:K55,40)</f>
        <v>39</v>
      </c>
      <c r="M51" s="151">
        <f t="shared" si="1"/>
        <v>6.115740740740741E-2</v>
      </c>
      <c r="N51">
        <f>RANK(M51,M5:M55,40)</f>
        <v>29</v>
      </c>
      <c r="O51" s="147">
        <f>TIME(1,LEFT([10]Výsledky!K51,2),RIGHT([10]Výsledky!K51,2))</f>
        <v>4.2986111111111114E-2</v>
      </c>
      <c r="P51">
        <f>RANK(O51,O5:O55,40)</f>
        <v>51</v>
      </c>
      <c r="Q51" s="194" t="str">
        <f>[10]Výsledky!H51</f>
        <v>02:45:57.71</v>
      </c>
      <c r="R51" s="8">
        <v>34</v>
      </c>
      <c r="S51" s="8">
        <v>69</v>
      </c>
    </row>
    <row r="52" spans="1:19" ht="14.9" customHeight="1">
      <c r="A52" s="7">
        <v>48</v>
      </c>
      <c r="B52" s="144" t="str">
        <f>[9]Výsledky!E52</f>
        <v>Hendrych Tomáš</v>
      </c>
      <c r="C52" s="199" t="str">
        <f>[9]Výsledky!G52</f>
        <v>Praha</v>
      </c>
      <c r="D52" s="144">
        <f>[9]Výsledky!F52</f>
        <v>1988</v>
      </c>
      <c r="E52" s="144">
        <f>[9]Výsledky!D52</f>
        <v>91</v>
      </c>
      <c r="G52" s="195" t="str">
        <f>[9]Výsledky!C52</f>
        <v>M3</v>
      </c>
      <c r="H52" s="195" t="str">
        <f>[9]Výsledky!B52</f>
        <v>12.</v>
      </c>
      <c r="I52" s="147">
        <f>TIME(0,LEFT([10]Výsledky!I52,2),RIGHT([10]Výsledky!I52,2))</f>
        <v>0.02</v>
      </c>
      <c r="J52">
        <f>RANK(I52,I5:I55,40)</f>
        <v>35</v>
      </c>
      <c r="K52" s="147">
        <f>TIME(1,LEFT([10]Výsledky!J52,2),RIGHT([10]Výsledky!J52,2))</f>
        <v>4.2858796296296298E-2</v>
      </c>
      <c r="L52">
        <f>RANK(K52,K5:K55,40)</f>
        <v>41</v>
      </c>
      <c r="M52" s="151">
        <f t="shared" si="1"/>
        <v>6.2858796296296301E-2</v>
      </c>
      <c r="N52">
        <f>RANK(M52,M5:M55,40)</f>
        <v>38</v>
      </c>
      <c r="O52" s="147">
        <f>TIME(1,LEFT([10]Výsledky!K52,2),RIGHT([10]Výsledky!K52,2))</f>
        <v>4.296296296296296E-2</v>
      </c>
      <c r="P52">
        <f>RANK(O52,O5:O55,40)</f>
        <v>50</v>
      </c>
      <c r="Q52" s="194" t="str">
        <f>[10]Výsledky!H52</f>
        <v>02:48:23.35</v>
      </c>
    </row>
    <row r="53" spans="1:19" ht="14.9" customHeight="1">
      <c r="A53" s="7">
        <v>49</v>
      </c>
      <c r="B53" s="144" t="str">
        <f>[9]Výsledky!E53</f>
        <v>Boháč Radim</v>
      </c>
      <c r="C53" s="199" t="str">
        <f>[9]Výsledky!G53</f>
        <v>Týn nad Vltavou</v>
      </c>
      <c r="D53" s="144">
        <f>[9]Výsledky!F53</f>
        <v>2000</v>
      </c>
      <c r="E53" s="144">
        <f>[9]Výsledky!D53</f>
        <v>22</v>
      </c>
      <c r="F53" s="10" t="s">
        <v>100</v>
      </c>
      <c r="G53" s="195" t="str">
        <f>[9]Výsledky!C53</f>
        <v>M2</v>
      </c>
      <c r="H53" s="195" t="str">
        <f>[9]Výsledky!B53</f>
        <v>6.</v>
      </c>
      <c r="I53" s="147">
        <f>TIME(0,LEFT([10]Výsledky!I53,2),RIGHT([10]Výsledky!I53,2))</f>
        <v>1.951388888888889E-2</v>
      </c>
      <c r="J53">
        <f>RANK(I53,I5:I55,40)</f>
        <v>34</v>
      </c>
      <c r="K53" s="147">
        <f>TIME(1,LEFT([10]Výsledky!J53,2),RIGHT([10]Výsledky!J53,2))</f>
        <v>4.2534722222222224E-2</v>
      </c>
      <c r="L53">
        <f>RANK(K53,K5:K55,40)</f>
        <v>28</v>
      </c>
      <c r="M53" s="151">
        <f t="shared" si="1"/>
        <v>6.204861111111111E-2</v>
      </c>
      <c r="N53">
        <f>RANK(M53,M5:M55,40)</f>
        <v>32</v>
      </c>
      <c r="O53" s="147">
        <f>TIME(1,LEFT([10]Výsledky!K53,2),RIGHT([10]Výsledky!K53,2))</f>
        <v>4.2604166666666665E-2</v>
      </c>
      <c r="P53">
        <f>RANK(O53,O5:O55,40)</f>
        <v>45</v>
      </c>
      <c r="Q53" s="194" t="str">
        <f>[10]Výsledky!H53</f>
        <v>02:51:41.08</v>
      </c>
      <c r="R53" s="8">
        <v>41</v>
      </c>
      <c r="S53" s="8">
        <v>68</v>
      </c>
    </row>
    <row r="54" spans="1:19" ht="14.9" customHeight="1">
      <c r="A54" s="7">
        <v>50</v>
      </c>
      <c r="B54" s="144" t="str">
        <f>[9]Výsledky!E54</f>
        <v>Valdauf Radim</v>
      </c>
      <c r="C54" s="199" t="str">
        <f>[9]Výsledky!G54</f>
        <v>Hluboká nad Vltavou</v>
      </c>
      <c r="D54" s="144">
        <f>[9]Výsledky!F54</f>
        <v>1965</v>
      </c>
      <c r="E54" s="144">
        <f>[9]Výsledky!D54</f>
        <v>106</v>
      </c>
      <c r="F54" s="10" t="s">
        <v>100</v>
      </c>
      <c r="G54" s="195" t="str">
        <f>[9]Výsledky!C54</f>
        <v>M5</v>
      </c>
      <c r="H54" s="195" t="str">
        <f>[9]Výsledky!B54</f>
        <v>9.</v>
      </c>
      <c r="I54" s="147">
        <f>TIME(0,LEFT([10]Výsledky!I54,2),RIGHT([10]Výsledky!I54,2))</f>
        <v>2.1469907407407406E-2</v>
      </c>
      <c r="J54">
        <f>RANK(I54,I5:I55,40)</f>
        <v>45</v>
      </c>
      <c r="K54" s="147">
        <f>TIME(1,LEFT([10]Výsledky!J54,2),RIGHT([10]Výsledky!J54,2))</f>
        <v>4.3009259259259261E-2</v>
      </c>
      <c r="L54">
        <f>RANK(K54,K5:K55,40)</f>
        <v>48</v>
      </c>
      <c r="M54" s="151">
        <f t="shared" si="1"/>
        <v>6.4479166666666671E-2</v>
      </c>
      <c r="N54">
        <f>RANK(M54,M5:M55,40)</f>
        <v>45</v>
      </c>
      <c r="O54" s="147">
        <f>TIME(1,LEFT([10]Výsledky!K54,2),RIGHT([10]Výsledky!K54,2))</f>
        <v>4.2604166666666665E-2</v>
      </c>
      <c r="P54">
        <f>RANK(O54,O5:O55,40)</f>
        <v>45</v>
      </c>
      <c r="Q54" s="194" t="str">
        <f>[10]Výsledky!H54</f>
        <v>02:55:12.39</v>
      </c>
      <c r="R54" s="8">
        <v>39</v>
      </c>
      <c r="S54" s="8">
        <v>67</v>
      </c>
    </row>
    <row r="55" spans="1:19" ht="14.9" customHeight="1">
      <c r="A55" s="7">
        <v>51</v>
      </c>
      <c r="B55" s="144" t="str">
        <f>[9]Výsledky!E55</f>
        <v>Rýzlová Michaela</v>
      </c>
      <c r="C55" s="199" t="str">
        <f>[9]Výsledky!G55</f>
        <v>Praha</v>
      </c>
      <c r="D55" s="144">
        <f>[9]Výsledky!F55</f>
        <v>1974</v>
      </c>
      <c r="E55" s="144">
        <f>[9]Výsledky!D55</f>
        <v>46</v>
      </c>
      <c r="G55" s="195" t="str">
        <f>[9]Výsledky!C55</f>
        <v>Z5</v>
      </c>
      <c r="H55" s="195" t="str">
        <f>[9]Výsledky!B55</f>
        <v>2.</v>
      </c>
      <c r="I55" s="147">
        <f>TIME(0,LEFT([10]Výsledky!I55,2),RIGHT([10]Výsledky!I55,2))</f>
        <v>2.3807870370370372E-2</v>
      </c>
      <c r="J55">
        <f>RANK(I55,I5:I55,40)</f>
        <v>48</v>
      </c>
      <c r="K55" s="147">
        <f>TIME(1,LEFT([10]Výsledky!J55,2),RIGHT([10]Výsledky!J55,2))</f>
        <v>4.252314814814815E-2</v>
      </c>
      <c r="L55">
        <f>RANK(K55,K5:K55,40)</f>
        <v>27</v>
      </c>
      <c r="M55" s="151">
        <f t="shared" si="1"/>
        <v>6.6331018518518525E-2</v>
      </c>
      <c r="N55">
        <f>RANK(M55,M5:M55,40)</f>
        <v>47</v>
      </c>
      <c r="O55" s="147">
        <f>TIME(1,LEFT([10]Výsledky!K55,2),RIGHT([10]Výsledky!K55,2))</f>
        <v>4.2534722222222224E-2</v>
      </c>
      <c r="P55">
        <f>RANK(O55,O5:O55,40)</f>
        <v>43</v>
      </c>
      <c r="Q55" s="194" t="str">
        <f>[10]Výsledky!H55</f>
        <v>03:00:45.80</v>
      </c>
    </row>
    <row r="56" spans="1:19" ht="14.9" customHeight="1">
      <c r="B56" s="144"/>
      <c r="C56" s="145"/>
      <c r="D56" s="16"/>
      <c r="E56" s="146"/>
      <c r="G56" s="17"/>
      <c r="H56" s="17"/>
      <c r="I56" s="147"/>
      <c r="J56" s="143"/>
      <c r="K56" s="151"/>
      <c r="M56" s="151"/>
      <c r="N56"/>
      <c r="O56" s="151"/>
      <c r="P56" s="143"/>
      <c r="Q56" s="155"/>
    </row>
    <row r="57" spans="1:19" ht="14.9" customHeight="1">
      <c r="D57"/>
      <c r="G57" s="7"/>
      <c r="H57" s="7"/>
      <c r="I57" s="147"/>
      <c r="J57" s="143"/>
      <c r="K57" s="108"/>
      <c r="L57" s="143"/>
      <c r="M57" s="108"/>
      <c r="N57"/>
      <c r="O57" s="108"/>
      <c r="P57"/>
      <c r="Q57" s="109"/>
    </row>
    <row r="58" spans="1:19" ht="15" customHeight="1">
      <c r="A58" s="201" t="s">
        <v>109</v>
      </c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</row>
    <row r="59" spans="1:19" ht="15" customHeight="1">
      <c r="A59" s="14"/>
      <c r="D59"/>
      <c r="F59" s="13"/>
      <c r="G59" s="13"/>
      <c r="H59" s="12"/>
      <c r="K59" s="23"/>
      <c r="M59" s="23"/>
      <c r="O59" s="23"/>
      <c r="Q59" s="24"/>
    </row>
    <row r="60" spans="1:19" ht="15" customHeight="1">
      <c r="A60" s="14" t="s">
        <v>91</v>
      </c>
      <c r="B60" s="12" t="s">
        <v>1</v>
      </c>
      <c r="C60" s="12" t="s">
        <v>2</v>
      </c>
      <c r="D60" s="12" t="s">
        <v>3</v>
      </c>
      <c r="E60" s="12" t="s">
        <v>92</v>
      </c>
      <c r="F60" s="13" t="s">
        <v>93</v>
      </c>
      <c r="G60" s="13" t="s">
        <v>4</v>
      </c>
      <c r="H60" s="12" t="s">
        <v>5</v>
      </c>
      <c r="I60" s="152" t="s">
        <v>94</v>
      </c>
      <c r="J60" s="154" t="s">
        <v>5</v>
      </c>
      <c r="K60" s="24" t="s">
        <v>95</v>
      </c>
      <c r="L60" s="154" t="s">
        <v>5</v>
      </c>
      <c r="M60" s="24" t="s">
        <v>96</v>
      </c>
      <c r="N60" s="14" t="s">
        <v>5</v>
      </c>
      <c r="O60" s="24" t="s">
        <v>97</v>
      </c>
      <c r="P60" s="14" t="s">
        <v>5</v>
      </c>
      <c r="Q60" s="24" t="s">
        <v>98</v>
      </c>
      <c r="R60" s="7" t="s">
        <v>6</v>
      </c>
    </row>
    <row r="61" spans="1:19" ht="14.9" customHeight="1">
      <c r="A61" s="7">
        <f>[11]vysledky!A2</f>
        <v>1</v>
      </c>
      <c r="B61" s="144" t="s">
        <v>448</v>
      </c>
      <c r="C61" s="144" t="s">
        <v>189</v>
      </c>
      <c r="D61">
        <v>2007</v>
      </c>
      <c r="E61" s="9">
        <v>74</v>
      </c>
      <c r="F61" s="10" t="s">
        <v>100</v>
      </c>
      <c r="G61" s="10" t="s">
        <v>460</v>
      </c>
      <c r="H61" s="196" t="s">
        <v>475</v>
      </c>
      <c r="I61" s="197">
        <v>6.5277777777777782E-3</v>
      </c>
      <c r="J61">
        <f>RANK(I61,I61:I73,40)</f>
        <v>1</v>
      </c>
      <c r="K61" s="198">
        <v>2.0173611111111111E-2</v>
      </c>
      <c r="L61">
        <f>RANK(K61,K61:K73,40)</f>
        <v>2</v>
      </c>
      <c r="M61" s="151">
        <f t="shared" ref="M61:M73" si="2">K61+I61</f>
        <v>2.6701388888888889E-2</v>
      </c>
      <c r="N61">
        <f>RANK(M61,M61:M73,40)</f>
        <v>1</v>
      </c>
      <c r="O61" s="198">
        <v>1.3020833333333334E-2</v>
      </c>
      <c r="P61">
        <f>RANK(O61,O61:O73,40)</f>
        <v>1</v>
      </c>
      <c r="Q61" s="132" t="s">
        <v>462</v>
      </c>
      <c r="R61" s="8">
        <v>50</v>
      </c>
    </row>
    <row r="62" spans="1:19" ht="14.9" customHeight="1">
      <c r="A62" s="7">
        <f>[11]vysledky!A3</f>
        <v>2</v>
      </c>
      <c r="B62" s="144" t="s">
        <v>77</v>
      </c>
      <c r="C62" s="144" t="s">
        <v>190</v>
      </c>
      <c r="D62">
        <v>2008</v>
      </c>
      <c r="E62" s="9">
        <v>10</v>
      </c>
      <c r="F62" s="10" t="s">
        <v>100</v>
      </c>
      <c r="G62" s="10" t="s">
        <v>460</v>
      </c>
      <c r="H62" s="196" t="s">
        <v>476</v>
      </c>
      <c r="I62" s="197">
        <v>6.9212962962962961E-3</v>
      </c>
      <c r="J62">
        <f>RANK(I62,I61:I73,40)</f>
        <v>3</v>
      </c>
      <c r="K62" s="198">
        <v>1.9791666666666666E-2</v>
      </c>
      <c r="L62">
        <f>RANK(K62,K61:K73,40)</f>
        <v>1</v>
      </c>
      <c r="M62" s="151">
        <f t="shared" si="2"/>
        <v>2.6712962962962963E-2</v>
      </c>
      <c r="N62">
        <f>RANK(M62,M61:M73,40)</f>
        <v>2</v>
      </c>
      <c r="O62" s="198">
        <v>1.5590277777777778E-2</v>
      </c>
      <c r="P62">
        <f>RANK(O62,O61:O73,40)</f>
        <v>2</v>
      </c>
      <c r="Q62" s="132" t="s">
        <v>463</v>
      </c>
      <c r="R62" s="8">
        <v>46</v>
      </c>
    </row>
    <row r="63" spans="1:19" ht="14.9" customHeight="1">
      <c r="A63" s="7">
        <f>[11]vysledky!A4</f>
        <v>3</v>
      </c>
      <c r="B63" s="144" t="s">
        <v>449</v>
      </c>
      <c r="C63" s="144" t="s">
        <v>189</v>
      </c>
      <c r="D63">
        <v>2007</v>
      </c>
      <c r="E63" s="9">
        <v>90</v>
      </c>
      <c r="F63" s="10" t="s">
        <v>100</v>
      </c>
      <c r="G63" s="10" t="s">
        <v>460</v>
      </c>
      <c r="H63" s="196" t="s">
        <v>477</v>
      </c>
      <c r="I63" s="197">
        <v>6.6550925925925927E-3</v>
      </c>
      <c r="J63">
        <f>RANK(I63,I61:I73,40)</f>
        <v>2</v>
      </c>
      <c r="K63" s="198">
        <v>2.0902777777777777E-2</v>
      </c>
      <c r="L63">
        <f>RANK(K63,K61:K73,40)</f>
        <v>3</v>
      </c>
      <c r="M63" s="151">
        <f t="shared" si="2"/>
        <v>2.7557870370370371E-2</v>
      </c>
      <c r="N63">
        <f>RANK(M63,M61:M73,40)</f>
        <v>3</v>
      </c>
      <c r="O63" s="198">
        <v>1.7337962962962961E-2</v>
      </c>
      <c r="P63">
        <f>RANK(O63,O61:O73,40)</f>
        <v>4</v>
      </c>
      <c r="Q63" s="132" t="s">
        <v>464</v>
      </c>
      <c r="R63" s="8">
        <v>43</v>
      </c>
    </row>
    <row r="64" spans="1:19" ht="12.75" customHeight="1">
      <c r="A64" s="7">
        <f>[11]vysledky!A5</f>
        <v>4</v>
      </c>
      <c r="B64" s="144" t="s">
        <v>256</v>
      </c>
      <c r="C64" s="144" t="s">
        <v>73</v>
      </c>
      <c r="D64">
        <v>2005</v>
      </c>
      <c r="E64" s="9">
        <v>60</v>
      </c>
      <c r="F64" s="10" t="s">
        <v>100</v>
      </c>
      <c r="G64" s="10" t="s">
        <v>461</v>
      </c>
      <c r="H64" s="196" t="s">
        <v>475</v>
      </c>
      <c r="I64" s="197">
        <v>8.819444444444444E-3</v>
      </c>
      <c r="J64">
        <f>RANK(I64,I61:I73,40)</f>
        <v>4</v>
      </c>
      <c r="K64" s="198">
        <v>2.3310185185185184E-2</v>
      </c>
      <c r="L64">
        <f>RANK(K64,K61:K73,40)</f>
        <v>5</v>
      </c>
      <c r="M64" s="151">
        <f t="shared" si="2"/>
        <v>3.2129629629629626E-2</v>
      </c>
      <c r="N64">
        <f>RANK(M64,M61:M73,40)</f>
        <v>4</v>
      </c>
      <c r="O64" s="198">
        <v>1.5613425925925926E-2</v>
      </c>
      <c r="P64">
        <f>RANK(O64,O61:O73,40)</f>
        <v>3</v>
      </c>
      <c r="Q64" s="132" t="s">
        <v>465</v>
      </c>
      <c r="R64" s="8">
        <v>50</v>
      </c>
    </row>
    <row r="65" spans="1:17" ht="12.75" customHeight="1">
      <c r="A65" s="7">
        <f>[11]vysledky!A6</f>
        <v>5</v>
      </c>
      <c r="B65" s="144" t="s">
        <v>450</v>
      </c>
      <c r="C65" s="144" t="s">
        <v>189</v>
      </c>
      <c r="D65">
        <v>1989</v>
      </c>
      <c r="E65" s="9">
        <v>6</v>
      </c>
      <c r="G65" s="10" t="s">
        <v>461</v>
      </c>
      <c r="H65" s="196" t="s">
        <v>476</v>
      </c>
      <c r="I65" s="197">
        <v>1.0150462962962964E-2</v>
      </c>
      <c r="J65">
        <f>RANK(I65,I61:I73,40)</f>
        <v>5</v>
      </c>
      <c r="K65" s="198">
        <v>2.3483796296296298E-2</v>
      </c>
      <c r="L65">
        <f>RANK(K65,K61:K73,40)</f>
        <v>6</v>
      </c>
      <c r="M65" s="151">
        <f t="shared" si="2"/>
        <v>3.363425925925926E-2</v>
      </c>
      <c r="N65">
        <f>RANK(M65,M61:M73,40)</f>
        <v>6</v>
      </c>
      <c r="O65" s="198">
        <v>1.8576388888888889E-2</v>
      </c>
      <c r="P65">
        <f>RANK(O65,O61:O73,40)</f>
        <v>5</v>
      </c>
      <c r="Q65" s="132" t="s">
        <v>466</v>
      </c>
    </row>
    <row r="66" spans="1:17" ht="12.75" customHeight="1">
      <c r="A66" s="7">
        <f>[11]vysledky!A7</f>
        <v>6</v>
      </c>
      <c r="B66" s="144" t="s">
        <v>54</v>
      </c>
      <c r="C66" s="144" t="s">
        <v>158</v>
      </c>
      <c r="D66">
        <v>1961</v>
      </c>
      <c r="E66" s="9">
        <v>98</v>
      </c>
      <c r="G66" s="10" t="s">
        <v>460</v>
      </c>
      <c r="H66" s="196" t="s">
        <v>478</v>
      </c>
      <c r="I66" s="197">
        <v>1.0231481481481482E-2</v>
      </c>
      <c r="J66">
        <f>RANK(I66,I61:I73,40)</f>
        <v>6</v>
      </c>
      <c r="K66" s="198">
        <v>2.3113425925925926E-2</v>
      </c>
      <c r="L66">
        <f>RANK(K66,K61:K73,40)</f>
        <v>4</v>
      </c>
      <c r="M66" s="151">
        <f t="shared" si="2"/>
        <v>3.3344907407407406E-2</v>
      </c>
      <c r="N66">
        <f>RANK(M66,M61:M73,40)</f>
        <v>5</v>
      </c>
      <c r="O66" s="198">
        <v>1.9525462962962963E-2</v>
      </c>
      <c r="P66">
        <f>RANK(O66,O61:O73,40)</f>
        <v>6</v>
      </c>
      <c r="Q66" s="132" t="s">
        <v>467</v>
      </c>
    </row>
    <row r="67" spans="1:17" ht="12.75" customHeight="1">
      <c r="A67" s="7">
        <v>7</v>
      </c>
      <c r="B67" s="144" t="s">
        <v>60</v>
      </c>
      <c r="C67" s="144" t="s">
        <v>455</v>
      </c>
      <c r="D67">
        <v>1966</v>
      </c>
      <c r="E67" s="9">
        <v>129</v>
      </c>
      <c r="G67" s="10" t="s">
        <v>460</v>
      </c>
      <c r="H67" s="196" t="s">
        <v>479</v>
      </c>
      <c r="I67" s="197">
        <v>1.1770833333333333E-2</v>
      </c>
      <c r="J67">
        <f>RANK(I67,I61:I73,40)</f>
        <v>8</v>
      </c>
      <c r="K67" s="198">
        <v>2.420138888888889E-2</v>
      </c>
      <c r="L67">
        <f>RANK(K67,K61:K73,40)</f>
        <v>8</v>
      </c>
      <c r="M67" s="151">
        <f t="shared" si="2"/>
        <v>3.5972222222222225E-2</v>
      </c>
      <c r="N67">
        <f>RANK(M67,M61:M73,40)</f>
        <v>7</v>
      </c>
      <c r="O67" s="198">
        <v>2.1643518518518517E-2</v>
      </c>
      <c r="P67">
        <f>RANK(O67,O61:O73,40)</f>
        <v>11</v>
      </c>
      <c r="Q67" s="132" t="s">
        <v>468</v>
      </c>
    </row>
    <row r="68" spans="1:17" ht="12.75" customHeight="1">
      <c r="A68" s="7">
        <v>8</v>
      </c>
      <c r="B68" s="144" t="s">
        <v>43</v>
      </c>
      <c r="C68" s="144" t="s">
        <v>30</v>
      </c>
      <c r="D68">
        <v>1954</v>
      </c>
      <c r="E68" s="9">
        <v>102</v>
      </c>
      <c r="G68" s="10" t="s">
        <v>461</v>
      </c>
      <c r="H68" s="196" t="s">
        <v>477</v>
      </c>
      <c r="I68" s="197">
        <v>1.2881944444444444E-2</v>
      </c>
      <c r="J68">
        <f>RANK(I68,I61:I73,40)</f>
        <v>10</v>
      </c>
      <c r="K68" s="198">
        <v>2.3923611111111111E-2</v>
      </c>
      <c r="L68">
        <f>RANK(K68,K61:K73,40)</f>
        <v>7</v>
      </c>
      <c r="M68" s="151">
        <f t="shared" si="2"/>
        <v>3.6805555555555557E-2</v>
      </c>
      <c r="N68">
        <f>RANK(M68,M61:M73,40)</f>
        <v>8</v>
      </c>
      <c r="O68" s="198">
        <v>2.1145833333333332E-2</v>
      </c>
      <c r="P68">
        <f>RANK(O68,O61:O73,40)</f>
        <v>10</v>
      </c>
      <c r="Q68" s="132" t="s">
        <v>469</v>
      </c>
    </row>
    <row r="69" spans="1:17" ht="12.75" customHeight="1">
      <c r="A69" s="7">
        <v>9</v>
      </c>
      <c r="B69" s="144" t="s">
        <v>298</v>
      </c>
      <c r="C69" s="144" t="s">
        <v>456</v>
      </c>
      <c r="D69">
        <v>1979</v>
      </c>
      <c r="E69" s="9">
        <v>111</v>
      </c>
      <c r="G69" s="10" t="s">
        <v>460</v>
      </c>
      <c r="H69" s="196" t="s">
        <v>480</v>
      </c>
      <c r="I69" s="197">
        <v>1.3391203703703704E-2</v>
      </c>
      <c r="J69">
        <f>RANK(I69,I61:I73,40)</f>
        <v>11</v>
      </c>
      <c r="K69" s="198">
        <v>2.7118055555555555E-2</v>
      </c>
      <c r="L69">
        <f>RANK(K69,K61:K73,40)</f>
        <v>9</v>
      </c>
      <c r="M69" s="151">
        <f t="shared" si="2"/>
        <v>4.0509259259259259E-2</v>
      </c>
      <c r="N69">
        <f>RANK(M69,M61:M73,40)</f>
        <v>10</v>
      </c>
      <c r="O69" s="198">
        <v>1.9884259259259258E-2</v>
      </c>
      <c r="P69">
        <f>RANK(O69,O61:O73,40)</f>
        <v>8</v>
      </c>
      <c r="Q69" s="132" t="s">
        <v>470</v>
      </c>
    </row>
    <row r="70" spans="1:17" ht="12.75" customHeight="1">
      <c r="A70" s="7">
        <v>10</v>
      </c>
      <c r="B70" s="144" t="s">
        <v>451</v>
      </c>
      <c r="C70" s="144" t="s">
        <v>457</v>
      </c>
      <c r="D70">
        <v>1989</v>
      </c>
      <c r="E70" s="9">
        <v>56</v>
      </c>
      <c r="G70" s="10" t="s">
        <v>460</v>
      </c>
      <c r="H70" s="196" t="s">
        <v>481</v>
      </c>
      <c r="I70" s="197">
        <v>1.2546296296296297E-2</v>
      </c>
      <c r="J70">
        <f>RANK(I70,I61:I73,40)</f>
        <v>9</v>
      </c>
      <c r="K70" s="198">
        <v>3.1041666666666665E-2</v>
      </c>
      <c r="L70">
        <f>RANK(K70,K61:K73,40)</f>
        <v>12</v>
      </c>
      <c r="M70" s="151">
        <f t="shared" si="2"/>
        <v>4.358796296296296E-2</v>
      </c>
      <c r="N70">
        <f>RANK(M70,M61:M73,40)</f>
        <v>11</v>
      </c>
      <c r="O70" s="198">
        <v>1.9780092592592592E-2</v>
      </c>
      <c r="P70">
        <f>RANK(O70,O61:O73,40)</f>
        <v>7</v>
      </c>
      <c r="Q70" s="132" t="s">
        <v>471</v>
      </c>
    </row>
    <row r="71" spans="1:17" ht="12.75" customHeight="1">
      <c r="A71" s="7">
        <v>11</v>
      </c>
      <c r="B71" s="144" t="s">
        <v>452</v>
      </c>
      <c r="C71" s="144" t="s">
        <v>458</v>
      </c>
      <c r="D71">
        <v>2007</v>
      </c>
      <c r="E71" s="9">
        <v>19</v>
      </c>
      <c r="G71" s="10" t="s">
        <v>461</v>
      </c>
      <c r="H71" s="196" t="s">
        <v>478</v>
      </c>
      <c r="I71" s="197">
        <v>1.0405092592592593E-2</v>
      </c>
      <c r="J71">
        <f>RANK(I71,I61:I73,40)</f>
        <v>7</v>
      </c>
      <c r="K71" s="198">
        <v>2.869212962962963E-2</v>
      </c>
      <c r="L71">
        <f>RANK(K71,K61:K73,40)</f>
        <v>11</v>
      </c>
      <c r="M71" s="151">
        <f t="shared" si="2"/>
        <v>3.9097222222222221E-2</v>
      </c>
      <c r="N71">
        <f>RANK(M71,M61:M73,40)</f>
        <v>9</v>
      </c>
      <c r="O71" s="198">
        <v>2.2905092592592591E-2</v>
      </c>
      <c r="P71">
        <f>RANK(O71,O61:O73,40)</f>
        <v>13</v>
      </c>
      <c r="Q71" s="132" t="s">
        <v>472</v>
      </c>
    </row>
    <row r="72" spans="1:17" ht="12.75" customHeight="1">
      <c r="A72" s="7">
        <v>12</v>
      </c>
      <c r="B72" s="144" t="s">
        <v>453</v>
      </c>
      <c r="C72" s="144" t="s">
        <v>459</v>
      </c>
      <c r="D72">
        <v>1968</v>
      </c>
      <c r="E72" s="9">
        <v>112</v>
      </c>
      <c r="G72" s="10" t="s">
        <v>460</v>
      </c>
      <c r="H72" s="196" t="s">
        <v>482</v>
      </c>
      <c r="I72" s="197">
        <v>1.5347222222222222E-2</v>
      </c>
      <c r="J72">
        <f>RANK(I72,I61:I73,40)</f>
        <v>13</v>
      </c>
      <c r="K72" s="198">
        <v>2.8657407407407406E-2</v>
      </c>
      <c r="L72">
        <f>RANK(K72,K61:K73,40)</f>
        <v>10</v>
      </c>
      <c r="M72" s="151">
        <f t="shared" si="2"/>
        <v>4.400462962962963E-2</v>
      </c>
      <c r="N72">
        <f>RANK(M72,M61:M73,40)</f>
        <v>12</v>
      </c>
      <c r="O72" s="198">
        <v>2.1747685185185186E-2</v>
      </c>
      <c r="P72">
        <f>RANK(O72,O61:O73,40)</f>
        <v>12</v>
      </c>
      <c r="Q72" s="132" t="s">
        <v>473</v>
      </c>
    </row>
    <row r="73" spans="1:17" ht="12.75" customHeight="1">
      <c r="A73" s="7">
        <v>13</v>
      </c>
      <c r="B73" s="144" t="s">
        <v>454</v>
      </c>
      <c r="C73" s="144" t="s">
        <v>457</v>
      </c>
      <c r="D73">
        <v>1992</v>
      </c>
      <c r="E73" s="9">
        <v>57</v>
      </c>
      <c r="G73" s="10" t="s">
        <v>461</v>
      </c>
      <c r="H73" s="196" t="s">
        <v>479</v>
      </c>
      <c r="I73" s="197">
        <v>1.3483796296296296E-2</v>
      </c>
      <c r="J73">
        <f>RANK(I73,I61:I73,40)</f>
        <v>12</v>
      </c>
      <c r="K73" s="198">
        <v>3.3506944444444443E-2</v>
      </c>
      <c r="L73">
        <f>RANK(K73,K61:K73,40)</f>
        <v>13</v>
      </c>
      <c r="M73" s="151">
        <f t="shared" si="2"/>
        <v>4.6990740740740736E-2</v>
      </c>
      <c r="N73">
        <f>RANK(M73,M61:M73,40)</f>
        <v>13</v>
      </c>
      <c r="O73" s="198">
        <v>2.0833333333333332E-2</v>
      </c>
      <c r="P73">
        <f>RANK(O73,O61:O73,40)</f>
        <v>9</v>
      </c>
      <c r="Q73" s="132" t="s">
        <v>474</v>
      </c>
    </row>
    <row r="74" spans="1:17" ht="12.75" customHeight="1">
      <c r="N74" s="153"/>
      <c r="P74" s="153"/>
    </row>
  </sheetData>
  <sheetProtection selectLockedCells="1" selectUnlockedCells="1"/>
  <mergeCells count="3">
    <mergeCell ref="A1:Q1"/>
    <mergeCell ref="A2:Q2"/>
    <mergeCell ref="A58:Q58"/>
  </mergeCells>
  <pageMargins left="0.59027777777777779" right="0.59027777777777779" top="0.39374999999999999" bottom="0.39374999999999999" header="0.51180555555555551" footer="0.51180555555555551"/>
  <pageSetup paperSize="9" firstPageNumber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selection activeCell="C5" sqref="C5"/>
    </sheetView>
  </sheetViews>
  <sheetFormatPr defaultColWidth="8.81640625" defaultRowHeight="12.75" customHeight="1"/>
  <cols>
    <col min="1" max="1" width="3" style="7" customWidth="1"/>
    <col min="2" max="2" width="53.26953125" customWidth="1"/>
    <col min="3" max="3" width="22.81640625" customWidth="1"/>
    <col min="4" max="4" width="3.26953125" customWidth="1"/>
    <col min="5" max="5" width="8.81640625" style="9" hidden="1" customWidth="1"/>
    <col min="6" max="6" width="2.81640625" style="11" customWidth="1"/>
    <col min="7" max="7" width="2.7265625" style="10" customWidth="1"/>
    <col min="8" max="8" width="7.453125" style="8" customWidth="1"/>
    <col min="9" max="9" width="3" style="8" customWidth="1"/>
    <col min="10" max="10" width="8" style="8" customWidth="1"/>
    <col min="11" max="11" width="3" style="8" bestFit="1" customWidth="1"/>
    <col min="12" max="12" width="7.1796875" style="8" customWidth="1"/>
    <col min="13" max="13" width="3" style="8" customWidth="1"/>
    <col min="14" max="14" width="7" style="8" customWidth="1"/>
    <col min="15" max="15" width="3" style="8" bestFit="1" customWidth="1"/>
    <col min="16" max="16" width="7.7265625" style="11" customWidth="1"/>
    <col min="17" max="18" width="4.26953125" style="8" customWidth="1"/>
  </cols>
  <sheetData>
    <row r="1" spans="1:18" ht="16.149999999999999" customHeight="1">
      <c r="A1" s="201" t="s">
        <v>310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/>
      <c r="R1"/>
    </row>
    <row r="2" spans="1:18" ht="15" customHeight="1">
      <c r="A2" s="201" t="s">
        <v>282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/>
      <c r="R2"/>
    </row>
    <row r="3" spans="1:18" ht="15" customHeight="1">
      <c r="A3" s="12"/>
      <c r="E3" s="13"/>
      <c r="F3" s="12"/>
      <c r="G3" s="12"/>
      <c r="H3" s="23"/>
      <c r="J3" s="23"/>
      <c r="L3" s="23"/>
      <c r="N3" s="23"/>
      <c r="P3" s="24"/>
      <c r="Q3"/>
      <c r="R3"/>
    </row>
    <row r="4" spans="1:18" s="7" customFormat="1" ht="15" customHeight="1">
      <c r="A4" s="7" t="s">
        <v>91</v>
      </c>
      <c r="B4" s="7" t="s">
        <v>258</v>
      </c>
      <c r="C4" s="7" t="s">
        <v>2</v>
      </c>
      <c r="D4" s="7" t="s">
        <v>92</v>
      </c>
      <c r="F4" s="7" t="s">
        <v>4</v>
      </c>
      <c r="G4" s="7" t="s">
        <v>5</v>
      </c>
      <c r="H4" s="7" t="s">
        <v>259</v>
      </c>
      <c r="J4" s="7" t="s">
        <v>260</v>
      </c>
      <c r="L4" s="7" t="s">
        <v>261</v>
      </c>
      <c r="N4" s="7" t="s">
        <v>262</v>
      </c>
      <c r="O4" s="7" t="s">
        <v>5</v>
      </c>
      <c r="P4" s="7" t="s">
        <v>98</v>
      </c>
    </row>
    <row r="5" spans="1:18" ht="16.149999999999999" customHeight="1">
      <c r="E5"/>
      <c r="F5" s="7"/>
      <c r="G5" s="7"/>
      <c r="H5"/>
      <c r="I5"/>
      <c r="J5"/>
      <c r="K5"/>
      <c r="L5"/>
      <c r="M5"/>
      <c r="N5"/>
      <c r="O5"/>
      <c r="P5" s="7"/>
    </row>
    <row r="6" spans="1:18" ht="16.149999999999999" customHeight="1">
      <c r="A6" s="7">
        <v>1</v>
      </c>
      <c r="B6" t="s">
        <v>263</v>
      </c>
      <c r="C6" t="s">
        <v>264</v>
      </c>
      <c r="D6">
        <v>9</v>
      </c>
      <c r="E6"/>
      <c r="F6" s="7" t="s">
        <v>111</v>
      </c>
      <c r="G6" s="7">
        <v>1</v>
      </c>
      <c r="H6" s="108">
        <v>1.0416666666666666E-2</v>
      </c>
      <c r="I6">
        <v>3</v>
      </c>
      <c r="J6" s="108">
        <v>1.0613425925925927E-2</v>
      </c>
      <c r="K6">
        <v>1</v>
      </c>
      <c r="L6" s="108">
        <v>2.1030092592592597E-2</v>
      </c>
      <c r="M6">
        <v>1</v>
      </c>
      <c r="N6" s="108">
        <v>1.0185185185185184E-2</v>
      </c>
      <c r="O6">
        <v>2</v>
      </c>
      <c r="P6" s="109">
        <v>3.1215277777777783E-2</v>
      </c>
    </row>
    <row r="7" spans="1:18" ht="16.149999999999999" customHeight="1">
      <c r="A7" s="7">
        <v>2</v>
      </c>
      <c r="B7" t="s">
        <v>265</v>
      </c>
      <c r="C7" t="s">
        <v>266</v>
      </c>
      <c r="D7">
        <v>10</v>
      </c>
      <c r="E7"/>
      <c r="F7" s="7" t="s">
        <v>111</v>
      </c>
      <c r="G7" s="7">
        <v>2</v>
      </c>
      <c r="H7" s="108">
        <v>1.0185185185185184E-2</v>
      </c>
      <c r="I7">
        <v>1</v>
      </c>
      <c r="J7" s="108">
        <v>1.0960648148148148E-2</v>
      </c>
      <c r="K7">
        <v>2</v>
      </c>
      <c r="L7" s="108">
        <v>2.1145833333333332E-2</v>
      </c>
      <c r="M7">
        <v>2</v>
      </c>
      <c r="N7" s="108">
        <v>1.0231481481481482E-2</v>
      </c>
      <c r="O7">
        <v>3</v>
      </c>
      <c r="P7" s="109">
        <v>3.1377314814814809E-2</v>
      </c>
    </row>
    <row r="8" spans="1:18" ht="16.149999999999999" customHeight="1">
      <c r="A8" s="7">
        <v>3</v>
      </c>
      <c r="B8" t="s">
        <v>267</v>
      </c>
      <c r="C8" t="s">
        <v>266</v>
      </c>
      <c r="D8">
        <v>13</v>
      </c>
      <c r="E8"/>
      <c r="F8" s="7" t="s">
        <v>111</v>
      </c>
      <c r="G8" s="7">
        <v>3</v>
      </c>
      <c r="H8" s="108">
        <v>1.0578703703703703E-2</v>
      </c>
      <c r="I8">
        <v>4</v>
      </c>
      <c r="J8" s="108">
        <v>1.1064814814814814E-2</v>
      </c>
      <c r="K8">
        <v>3</v>
      </c>
      <c r="L8" s="108">
        <v>2.164351851851852E-2</v>
      </c>
      <c r="M8">
        <v>3</v>
      </c>
      <c r="N8" s="108">
        <v>9.9884259259259266E-3</v>
      </c>
      <c r="O8">
        <v>1</v>
      </c>
      <c r="P8" s="109">
        <v>3.1631944444444442E-2</v>
      </c>
    </row>
    <row r="9" spans="1:18" ht="16.149999999999999" customHeight="1">
      <c r="A9" s="7">
        <v>4</v>
      </c>
      <c r="B9" t="s">
        <v>268</v>
      </c>
      <c r="C9" t="s">
        <v>269</v>
      </c>
      <c r="D9">
        <v>3</v>
      </c>
      <c r="E9"/>
      <c r="F9" s="7" t="s">
        <v>111</v>
      </c>
      <c r="G9" s="7">
        <v>4</v>
      </c>
      <c r="H9" s="108">
        <v>1.03125E-2</v>
      </c>
      <c r="I9">
        <v>2</v>
      </c>
      <c r="J9" s="108">
        <v>1.1435185185185185E-2</v>
      </c>
      <c r="K9">
        <v>4</v>
      </c>
      <c r="L9" s="108">
        <v>2.1747685185185186E-2</v>
      </c>
      <c r="M9">
        <v>4</v>
      </c>
      <c r="N9" s="108">
        <v>1.1435185185185185E-2</v>
      </c>
      <c r="O9">
        <v>6</v>
      </c>
      <c r="P9" s="109">
        <v>3.318287037037037E-2</v>
      </c>
    </row>
    <row r="10" spans="1:18" ht="16.149999999999999" customHeight="1">
      <c r="A10" s="7">
        <v>5</v>
      </c>
      <c r="B10" t="s">
        <v>270</v>
      </c>
      <c r="C10" t="s">
        <v>269</v>
      </c>
      <c r="D10">
        <v>1</v>
      </c>
      <c r="E10"/>
      <c r="F10" s="7" t="s">
        <v>111</v>
      </c>
      <c r="G10" s="7">
        <v>5</v>
      </c>
      <c r="H10" s="108">
        <v>1.207175925925926E-2</v>
      </c>
      <c r="I10">
        <v>7</v>
      </c>
      <c r="J10" s="108">
        <v>1.2291666666666666E-2</v>
      </c>
      <c r="K10">
        <v>8</v>
      </c>
      <c r="L10" s="108">
        <v>2.4363425925925927E-2</v>
      </c>
      <c r="M10">
        <v>7</v>
      </c>
      <c r="N10" s="108">
        <v>1.0381944444444444E-2</v>
      </c>
      <c r="O10">
        <v>4</v>
      </c>
      <c r="P10" s="109">
        <v>3.4745370370370371E-2</v>
      </c>
    </row>
    <row r="11" spans="1:18" ht="16.149999999999999" customHeight="1">
      <c r="A11" s="7">
        <v>6</v>
      </c>
      <c r="B11" t="s">
        <v>271</v>
      </c>
      <c r="C11" t="s">
        <v>272</v>
      </c>
      <c r="D11">
        <v>12</v>
      </c>
      <c r="E11"/>
      <c r="F11" s="7" t="s">
        <v>111</v>
      </c>
      <c r="G11" s="7">
        <v>6</v>
      </c>
      <c r="H11" s="108">
        <v>1.1469907407407408E-2</v>
      </c>
      <c r="I11">
        <v>6</v>
      </c>
      <c r="J11" s="108">
        <v>1.2824074074074073E-2</v>
      </c>
      <c r="K11">
        <v>9</v>
      </c>
      <c r="L11" s="108">
        <v>2.4293981481481482E-2</v>
      </c>
      <c r="M11">
        <v>6</v>
      </c>
      <c r="N11" s="108">
        <v>1.1759259259259259E-2</v>
      </c>
      <c r="O11">
        <v>7</v>
      </c>
      <c r="P11" s="109">
        <v>3.605324074074074E-2</v>
      </c>
    </row>
    <row r="12" spans="1:18" ht="16.149999999999999" customHeight="1">
      <c r="A12" s="7">
        <v>7</v>
      </c>
      <c r="B12" t="s">
        <v>273</v>
      </c>
      <c r="C12" t="s">
        <v>269</v>
      </c>
      <c r="D12">
        <v>4</v>
      </c>
      <c r="E12"/>
      <c r="F12" s="7" t="s">
        <v>111</v>
      </c>
      <c r="G12" s="7">
        <v>7</v>
      </c>
      <c r="H12" s="108">
        <v>1.0960648148148148E-2</v>
      </c>
      <c r="I12">
        <v>5</v>
      </c>
      <c r="J12" s="108">
        <v>1.3113425925925926E-2</v>
      </c>
      <c r="K12">
        <v>10</v>
      </c>
      <c r="L12" s="108">
        <v>2.4074074074074071E-2</v>
      </c>
      <c r="M12">
        <v>5</v>
      </c>
      <c r="N12" s="108">
        <v>1.2337962962962962E-2</v>
      </c>
      <c r="O12">
        <v>11</v>
      </c>
      <c r="P12" s="109">
        <v>3.6412037037037034E-2</v>
      </c>
    </row>
    <row r="13" spans="1:18" ht="16.149999999999999" customHeight="1">
      <c r="A13" s="7">
        <v>8</v>
      </c>
      <c r="B13" t="s">
        <v>274</v>
      </c>
      <c r="C13" t="s">
        <v>275</v>
      </c>
      <c r="D13">
        <v>11</v>
      </c>
      <c r="E13"/>
      <c r="F13" s="7" t="s">
        <v>112</v>
      </c>
      <c r="G13" s="7">
        <v>1</v>
      </c>
      <c r="H13" s="108">
        <v>1.2337962962962962E-2</v>
      </c>
      <c r="I13">
        <v>8</v>
      </c>
      <c r="J13" s="108">
        <v>1.2152777777777778E-2</v>
      </c>
      <c r="K13">
        <v>7</v>
      </c>
      <c r="L13" s="108">
        <v>2.449074074074074E-2</v>
      </c>
      <c r="M13">
        <v>8</v>
      </c>
      <c r="N13" s="108">
        <v>1.230324074074074E-2</v>
      </c>
      <c r="O13">
        <v>10</v>
      </c>
      <c r="P13" s="109">
        <v>3.6793981481481483E-2</v>
      </c>
    </row>
    <row r="14" spans="1:18" ht="13">
      <c r="A14" s="7">
        <v>9</v>
      </c>
      <c r="B14" t="s">
        <v>276</v>
      </c>
      <c r="C14" t="s">
        <v>269</v>
      </c>
      <c r="D14">
        <v>5</v>
      </c>
      <c r="E14"/>
      <c r="F14" s="7" t="s">
        <v>111</v>
      </c>
      <c r="G14" s="7">
        <v>8</v>
      </c>
      <c r="H14" s="108">
        <v>1.3275462962962963E-2</v>
      </c>
      <c r="I14">
        <v>10</v>
      </c>
      <c r="J14" s="108">
        <v>1.3819444444444445E-2</v>
      </c>
      <c r="K14">
        <v>11</v>
      </c>
      <c r="L14" s="108">
        <v>2.7094907407407404E-2</v>
      </c>
      <c r="M14">
        <v>11</v>
      </c>
      <c r="N14" s="108">
        <v>1.0960648148148148E-2</v>
      </c>
      <c r="O14">
        <v>5</v>
      </c>
      <c r="P14" s="109">
        <v>3.8055555555555558E-2</v>
      </c>
    </row>
    <row r="15" spans="1:18" ht="12.75" customHeight="1">
      <c r="A15" s="7">
        <v>10</v>
      </c>
      <c r="B15" t="s">
        <v>277</v>
      </c>
      <c r="C15" t="s">
        <v>269</v>
      </c>
      <c r="D15">
        <v>2</v>
      </c>
      <c r="E15"/>
      <c r="F15" s="7" t="s">
        <v>112</v>
      </c>
      <c r="G15" s="7">
        <v>2</v>
      </c>
      <c r="H15" s="108">
        <v>1.40625E-2</v>
      </c>
      <c r="I15">
        <v>11</v>
      </c>
      <c r="J15" s="108">
        <v>1.1620370370370371E-2</v>
      </c>
      <c r="K15">
        <v>6</v>
      </c>
      <c r="L15" s="108">
        <v>2.568287037037037E-2</v>
      </c>
      <c r="M15">
        <v>9</v>
      </c>
      <c r="N15" s="108">
        <v>1.3252314814814814E-2</v>
      </c>
      <c r="O15">
        <v>13</v>
      </c>
      <c r="P15" s="109">
        <v>3.8935185185185191E-2</v>
      </c>
    </row>
    <row r="16" spans="1:18" ht="12.75" customHeight="1">
      <c r="A16" s="7">
        <v>11</v>
      </c>
      <c r="B16" t="s">
        <v>278</v>
      </c>
      <c r="C16" t="s">
        <v>279</v>
      </c>
      <c r="D16">
        <v>8</v>
      </c>
      <c r="E16"/>
      <c r="F16" s="7" t="s">
        <v>112</v>
      </c>
      <c r="G16" s="7">
        <v>3</v>
      </c>
      <c r="H16" s="108">
        <v>1.4618055555555556E-2</v>
      </c>
      <c r="I16">
        <v>12</v>
      </c>
      <c r="J16" s="108">
        <v>1.1527777777777777E-2</v>
      </c>
      <c r="K16">
        <v>5</v>
      </c>
      <c r="L16" s="108">
        <v>2.614583333333333E-2</v>
      </c>
      <c r="M16">
        <v>10</v>
      </c>
      <c r="N16" s="108">
        <v>1.315972222222222E-2</v>
      </c>
      <c r="O16">
        <v>12</v>
      </c>
      <c r="P16" s="109">
        <v>3.9305555555555559E-2</v>
      </c>
    </row>
    <row r="17" spans="1:16" ht="12.75" customHeight="1">
      <c r="A17" s="7">
        <v>12</v>
      </c>
      <c r="B17" t="s">
        <v>280</v>
      </c>
      <c r="C17" t="s">
        <v>269</v>
      </c>
      <c r="D17">
        <v>6</v>
      </c>
      <c r="E17"/>
      <c r="F17" s="7" t="s">
        <v>112</v>
      </c>
      <c r="G17" s="7">
        <v>4</v>
      </c>
      <c r="H17" s="108">
        <v>1.2685185185185183E-2</v>
      </c>
      <c r="I17">
        <v>9</v>
      </c>
      <c r="J17" s="108">
        <v>1.4687499999999999E-2</v>
      </c>
      <c r="K17">
        <v>13</v>
      </c>
      <c r="L17" s="108">
        <v>2.7372685185185184E-2</v>
      </c>
      <c r="M17">
        <v>12</v>
      </c>
      <c r="N17" s="108">
        <v>1.230324074074074E-2</v>
      </c>
      <c r="O17">
        <v>9</v>
      </c>
      <c r="P17" s="109">
        <v>3.9675925925925927E-2</v>
      </c>
    </row>
    <row r="18" spans="1:16" ht="12.75" customHeight="1">
      <c r="A18" s="7">
        <v>13</v>
      </c>
      <c r="B18" t="s">
        <v>281</v>
      </c>
      <c r="C18" t="s">
        <v>269</v>
      </c>
      <c r="D18">
        <v>7</v>
      </c>
      <c r="E18"/>
      <c r="F18" s="7" t="s">
        <v>111</v>
      </c>
      <c r="G18" s="7">
        <v>9</v>
      </c>
      <c r="H18" s="108">
        <v>1.8726851851851852E-2</v>
      </c>
      <c r="I18">
        <v>13</v>
      </c>
      <c r="J18" s="108">
        <v>1.4039351851851851E-2</v>
      </c>
      <c r="K18">
        <v>12</v>
      </c>
      <c r="L18" s="108">
        <v>3.27662037037037E-2</v>
      </c>
      <c r="M18">
        <v>13</v>
      </c>
      <c r="N18" s="108">
        <v>1.1828703703703704E-2</v>
      </c>
      <c r="O18">
        <v>8</v>
      </c>
      <c r="P18" s="109">
        <v>4.4594907407407409E-2</v>
      </c>
    </row>
  </sheetData>
  <sheetProtection selectLockedCells="1" selectUnlockedCells="1"/>
  <mergeCells count="2">
    <mergeCell ref="A1:P1"/>
    <mergeCell ref="A2:P2"/>
  </mergeCells>
  <pageMargins left="0.59027777777777779" right="0.51180555555555551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A6" sqref="A6"/>
    </sheetView>
  </sheetViews>
  <sheetFormatPr defaultColWidth="8.81640625" defaultRowHeight="12.75" customHeight="1"/>
  <cols>
    <col min="1" max="1" width="4.26953125" style="7" customWidth="1"/>
    <col min="2" max="2" width="48.54296875" customWidth="1"/>
    <col min="3" max="3" width="20.1796875" customWidth="1"/>
    <col min="4" max="4" width="9" style="8" customWidth="1"/>
    <col min="5" max="6" width="4.26953125" style="8" customWidth="1"/>
  </cols>
  <sheetData>
    <row r="1" spans="1:6" ht="16.149999999999999" customHeight="1">
      <c r="A1" s="201" t="s">
        <v>113</v>
      </c>
      <c r="B1" s="201"/>
      <c r="C1" s="201"/>
      <c r="D1" s="201"/>
      <c r="E1"/>
      <c r="F1"/>
    </row>
    <row r="2" spans="1:6" ht="15" customHeight="1">
      <c r="A2" s="201" t="s">
        <v>114</v>
      </c>
      <c r="B2" s="201"/>
      <c r="C2" s="201"/>
      <c r="D2" s="201"/>
      <c r="E2"/>
      <c r="F2"/>
    </row>
    <row r="3" spans="1:6" ht="15" customHeight="1">
      <c r="A3" s="12"/>
      <c r="D3"/>
      <c r="E3"/>
      <c r="F3"/>
    </row>
    <row r="4" spans="1:6" ht="15" customHeight="1">
      <c r="A4" s="202" t="s">
        <v>116</v>
      </c>
      <c r="B4" s="202"/>
      <c r="C4" s="202"/>
      <c r="D4" s="202"/>
      <c r="E4" s="7"/>
      <c r="F4" s="7"/>
    </row>
    <row r="5" spans="1:6" ht="16.149999999999999" customHeight="1">
      <c r="A5" s="26" t="s">
        <v>117</v>
      </c>
      <c r="B5" s="27" t="s">
        <v>1</v>
      </c>
      <c r="C5" s="27" t="s">
        <v>2</v>
      </c>
      <c r="D5" s="28" t="s">
        <v>118</v>
      </c>
    </row>
    <row r="6" spans="1:6" ht="16.149999999999999" customHeight="1">
      <c r="A6" s="29">
        <v>1</v>
      </c>
      <c r="B6" s="30" t="s">
        <v>119</v>
      </c>
      <c r="C6" s="30" t="s">
        <v>103</v>
      </c>
      <c r="D6" s="31">
        <v>272</v>
      </c>
    </row>
    <row r="7" spans="1:6" ht="16.149999999999999" customHeight="1">
      <c r="A7" s="32">
        <v>2</v>
      </c>
      <c r="B7" s="33" t="s">
        <v>120</v>
      </c>
      <c r="C7" s="33" t="s">
        <v>55</v>
      </c>
      <c r="D7" s="34">
        <v>264</v>
      </c>
    </row>
    <row r="8" spans="1:6" ht="16.149999999999999" customHeight="1">
      <c r="A8" s="35">
        <v>3</v>
      </c>
      <c r="B8" s="36" t="s">
        <v>121</v>
      </c>
      <c r="C8" s="36" t="s">
        <v>33</v>
      </c>
      <c r="D8" s="37">
        <v>244</v>
      </c>
    </row>
    <row r="9" spans="1:6" ht="16.149999999999999" customHeight="1">
      <c r="A9"/>
    </row>
    <row r="10" spans="1:6" ht="16.149999999999999" customHeight="1">
      <c r="A10" s="202" t="s">
        <v>122</v>
      </c>
      <c r="B10" s="202"/>
      <c r="C10" s="202"/>
      <c r="D10" s="202"/>
    </row>
    <row r="11" spans="1:6" ht="16.149999999999999" customHeight="1">
      <c r="A11" s="26" t="s">
        <v>117</v>
      </c>
      <c r="B11" s="27" t="s">
        <v>1</v>
      </c>
      <c r="C11" s="27" t="s">
        <v>2</v>
      </c>
      <c r="D11" s="28" t="s">
        <v>118</v>
      </c>
    </row>
    <row r="12" spans="1:6" ht="16.149999999999999" customHeight="1">
      <c r="A12" s="29">
        <v>1</v>
      </c>
      <c r="B12" s="30" t="s">
        <v>123</v>
      </c>
      <c r="C12" s="30" t="s">
        <v>115</v>
      </c>
      <c r="D12" s="38">
        <v>193</v>
      </c>
    </row>
    <row r="13" spans="1:6" ht="16.149999999999999" customHeight="1">
      <c r="A13" s="32">
        <v>2</v>
      </c>
      <c r="B13" s="33" t="s">
        <v>124</v>
      </c>
      <c r="C13" s="33" t="s">
        <v>33</v>
      </c>
      <c r="D13" s="39">
        <v>187</v>
      </c>
    </row>
    <row r="14" spans="1:6" ht="16.149999999999999" customHeight="1">
      <c r="A14" s="35">
        <v>3</v>
      </c>
      <c r="B14" s="36" t="s">
        <v>125</v>
      </c>
      <c r="C14" s="36" t="s">
        <v>103</v>
      </c>
      <c r="D14" s="40">
        <v>179</v>
      </c>
    </row>
  </sheetData>
  <sheetProtection selectLockedCells="1" selectUnlockedCells="1"/>
  <mergeCells count="4">
    <mergeCell ref="A1:D1"/>
    <mergeCell ref="A2:D2"/>
    <mergeCell ref="A4:D4"/>
    <mergeCell ref="A10:D10"/>
  </mergeCells>
  <pageMargins left="0.59027777777777779" right="0.5902777777777777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F270"/>
  <sheetViews>
    <sheetView tabSelected="1" zoomScale="130" zoomScaleNormal="130" workbookViewId="0">
      <pane ySplit="4" topLeftCell="A5" activePane="bottomLeft" state="frozen"/>
      <selection activeCell="A4" sqref="A4:XFD4"/>
      <selection pane="bottomLeft" activeCell="C64" sqref="C64"/>
    </sheetView>
  </sheetViews>
  <sheetFormatPr defaultColWidth="9.1796875" defaultRowHeight="12.75" customHeight="1"/>
  <cols>
    <col min="1" max="1" width="4.26953125" style="5" customWidth="1"/>
    <col min="2" max="2" width="21.26953125" style="1" customWidth="1"/>
    <col min="3" max="3" width="21" style="1" customWidth="1"/>
    <col min="4" max="4" width="6" style="2" customWidth="1"/>
    <col min="5" max="5" width="4.26953125" style="2" customWidth="1"/>
    <col min="6" max="6" width="3.7265625" style="168" customWidth="1"/>
    <col min="7" max="7" width="6.7265625" style="3" customWidth="1"/>
    <col min="8" max="8" width="5" style="5" customWidth="1"/>
    <col min="9" max="9" width="4.26953125" style="117" customWidth="1"/>
    <col min="10" max="10" width="4.26953125" style="2" customWidth="1"/>
    <col min="11" max="11" width="4.26953125" style="117" customWidth="1"/>
    <col min="12" max="12" width="4.453125" style="2" customWidth="1"/>
    <col min="13" max="13" width="4.26953125" style="117" hidden="1" customWidth="1"/>
    <col min="14" max="14" width="4.453125" style="2" hidden="1" customWidth="1"/>
    <col min="15" max="15" width="4.26953125" style="4" hidden="1" customWidth="1"/>
    <col min="16" max="16" width="4.453125" style="2" hidden="1" customWidth="1"/>
    <col min="17" max="17" width="4.26953125" style="172" customWidth="1"/>
    <col min="18" max="18" width="4.26953125" style="2" customWidth="1"/>
    <col min="19" max="19" width="4.26953125" style="117" customWidth="1"/>
    <col min="20" max="20" width="4.26953125" style="2" customWidth="1"/>
    <col min="21" max="21" width="4.1796875" style="117" customWidth="1"/>
    <col min="22" max="22" width="4.26953125" style="2" customWidth="1"/>
    <col min="23" max="23" width="4.26953125" style="117" customWidth="1"/>
    <col min="24" max="24" width="4.26953125" style="2" customWidth="1"/>
    <col min="25" max="25" width="4.26953125" style="117" hidden="1" customWidth="1"/>
    <col min="26" max="26" width="4.26953125" style="2" hidden="1" customWidth="1"/>
    <col min="27" max="27" width="4.26953125" style="117" customWidth="1"/>
    <col min="28" max="28" width="4.26953125" style="2" customWidth="1"/>
    <col min="29" max="29" width="4.26953125" style="117" customWidth="1"/>
    <col min="30" max="30" width="4.1796875" style="2" customWidth="1"/>
    <col min="31" max="31" width="4.26953125" style="117" customWidth="1"/>
    <col min="32" max="32" width="4.1796875" style="2" customWidth="1"/>
    <col min="33" max="16384" width="9.1796875" style="1"/>
  </cols>
  <sheetData>
    <row r="1" spans="1:32" ht="12" customHeight="1">
      <c r="B1" s="5" t="s">
        <v>533</v>
      </c>
      <c r="C1" s="6"/>
      <c r="G1" s="1"/>
      <c r="I1" s="2"/>
      <c r="K1" s="2"/>
      <c r="M1" s="2"/>
      <c r="O1" s="2"/>
      <c r="Q1" s="114"/>
      <c r="S1" s="2"/>
      <c r="U1" s="2"/>
      <c r="W1" s="2"/>
      <c r="Y1" s="2"/>
      <c r="AA1" s="2"/>
      <c r="AC1" s="2"/>
      <c r="AE1" s="2"/>
    </row>
    <row r="2" spans="1:32" ht="12" customHeight="1">
      <c r="G2" s="1"/>
      <c r="I2" s="2"/>
      <c r="K2" s="2"/>
      <c r="M2" s="2"/>
      <c r="O2" s="2"/>
      <c r="Q2" s="114"/>
      <c r="S2" s="2"/>
      <c r="U2" s="2"/>
      <c r="W2" s="2"/>
      <c r="Y2" s="2"/>
      <c r="AA2" s="2"/>
      <c r="AC2" s="2"/>
      <c r="AE2" s="2"/>
    </row>
    <row r="3" spans="1:32" ht="12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168" t="s">
        <v>5</v>
      </c>
      <c r="G3" s="4" t="s">
        <v>6</v>
      </c>
      <c r="H3" s="2" t="s">
        <v>7</v>
      </c>
      <c r="I3" s="203" t="s">
        <v>8</v>
      </c>
      <c r="J3" s="203"/>
      <c r="K3" s="203" t="s">
        <v>9</v>
      </c>
      <c r="L3" s="203"/>
      <c r="M3" s="204" t="s">
        <v>10</v>
      </c>
      <c r="N3" s="204"/>
      <c r="O3" s="203" t="s">
        <v>11</v>
      </c>
      <c r="P3" s="203"/>
      <c r="Q3" s="203" t="s">
        <v>12</v>
      </c>
      <c r="R3" s="203"/>
      <c r="S3" s="203" t="s">
        <v>13</v>
      </c>
      <c r="T3" s="203"/>
      <c r="U3" s="203" t="s">
        <v>9</v>
      </c>
      <c r="V3" s="203"/>
      <c r="W3" s="203" t="s">
        <v>14</v>
      </c>
      <c r="X3" s="203"/>
      <c r="Y3" s="203" t="s">
        <v>15</v>
      </c>
      <c r="Z3" s="203"/>
      <c r="AA3" s="203" t="s">
        <v>16</v>
      </c>
      <c r="AB3" s="203"/>
      <c r="AC3" s="203" t="s">
        <v>17</v>
      </c>
      <c r="AD3" s="203"/>
      <c r="AE3" s="203" t="s">
        <v>511</v>
      </c>
      <c r="AF3" s="203"/>
    </row>
    <row r="4" spans="1:32" ht="12" customHeight="1">
      <c r="A4" s="114"/>
      <c r="B4" s="2"/>
      <c r="C4" s="2"/>
      <c r="G4" s="2"/>
      <c r="H4" s="114"/>
      <c r="I4" s="203"/>
      <c r="J4" s="203"/>
      <c r="K4" s="203" t="s">
        <v>18</v>
      </c>
      <c r="L4" s="203"/>
      <c r="M4" s="204"/>
      <c r="N4" s="204"/>
      <c r="O4" s="203" t="s">
        <v>19</v>
      </c>
      <c r="P4" s="203"/>
      <c r="Q4" s="203" t="s">
        <v>20</v>
      </c>
      <c r="R4" s="203"/>
      <c r="S4" s="203"/>
      <c r="T4" s="203"/>
      <c r="U4" s="203" t="s">
        <v>21</v>
      </c>
      <c r="V4" s="203"/>
      <c r="W4" s="203"/>
      <c r="X4" s="203"/>
      <c r="Y4" s="203" t="s">
        <v>22</v>
      </c>
      <c r="Z4" s="203"/>
      <c r="AA4" s="203"/>
      <c r="AB4" s="203"/>
      <c r="AC4" s="203"/>
      <c r="AD4" s="203"/>
      <c r="AE4" s="203"/>
      <c r="AF4" s="203"/>
    </row>
    <row r="5" spans="1:32" ht="12" customHeight="1">
      <c r="A5" s="114"/>
      <c r="B5" s="121"/>
      <c r="C5" s="121"/>
      <c r="D5" s="136"/>
      <c r="E5" s="137"/>
      <c r="F5" s="169"/>
      <c r="G5" s="45"/>
      <c r="H5" s="159"/>
      <c r="I5" s="110"/>
      <c r="J5" s="8"/>
      <c r="K5" s="110"/>
      <c r="L5" s="8"/>
      <c r="M5" s="8"/>
      <c r="N5" s="8"/>
      <c r="O5" s="43"/>
      <c r="P5" s="43"/>
      <c r="Q5" s="171"/>
      <c r="R5" s="8"/>
      <c r="S5" s="157"/>
      <c r="U5" s="157"/>
      <c r="W5" s="157"/>
      <c r="Y5" s="2"/>
      <c r="AA5" s="157"/>
      <c r="AC5" s="157"/>
      <c r="AE5" s="157"/>
    </row>
    <row r="6" spans="1:32" ht="15" customHeight="1">
      <c r="A6" s="118">
        <f t="shared" ref="A6:A35" si="0">ROW(A1)</f>
        <v>1</v>
      </c>
      <c r="B6" s="176" t="s">
        <v>77</v>
      </c>
      <c r="C6" s="176" t="s">
        <v>190</v>
      </c>
      <c r="D6" s="176">
        <v>1982</v>
      </c>
      <c r="E6" s="10" t="s">
        <v>28</v>
      </c>
      <c r="F6" s="168">
        <v>1</v>
      </c>
      <c r="G6" s="44">
        <f t="shared" ref="G6:G37" si="1">IF((COUNT(I6:AF6)/2)&gt;=5,SUM(LARGE(I6:AF6,COUNT(I6:AF6)/2+1),LARGE(I6:AF6,COUNT(I6:AF6)/2+2),LARGE(I6:AF6,COUNT(I6:AF6)/2+3),LARGE(I6:AF6,COUNT(I6:AF6)/2+4),LARGE(I6:AF6,COUNT(I6:AF6)/2+5)),SUM(I6,K6,M6,O6,Q6,S6,U6,Y6,W6,,AA6,AC6,AE6))</f>
        <v>250</v>
      </c>
      <c r="H6" s="45">
        <f t="shared" ref="H6:H37" si="2">IF((COUNT(I6:AF6)/2)&gt;=5,SUM(LARGE(I6:AF6,1),LARGE(I6:AF6,2),LARGE(I6:AF6,3),LARGE(I6:AF6,4),LARGE(I6:AF6,5)),SUM(J6,L6,N6,P6,R6,T6,V6,X6,Z6,AB6,AD6,AF6))</f>
        <v>487</v>
      </c>
      <c r="I6" s="110">
        <v>38</v>
      </c>
      <c r="J6" s="8">
        <v>87</v>
      </c>
      <c r="K6" s="110">
        <v>50</v>
      </c>
      <c r="L6" s="8">
        <v>100</v>
      </c>
      <c r="Q6" s="110">
        <v>46</v>
      </c>
      <c r="R6" s="8">
        <v>91</v>
      </c>
      <c r="S6" s="110"/>
      <c r="T6" s="8"/>
      <c r="U6" s="123">
        <v>50</v>
      </c>
      <c r="V6" s="8">
        <v>100</v>
      </c>
      <c r="W6" s="110"/>
      <c r="X6" s="8"/>
      <c r="AA6" s="110">
        <v>50</v>
      </c>
      <c r="AB6" s="8">
        <v>100</v>
      </c>
      <c r="AC6" s="110">
        <v>50</v>
      </c>
      <c r="AD6" s="8">
        <v>96</v>
      </c>
      <c r="AE6" s="110">
        <v>50</v>
      </c>
      <c r="AF6" s="8">
        <v>91</v>
      </c>
    </row>
    <row r="7" spans="1:32" ht="15" customHeight="1">
      <c r="A7" s="118">
        <f t="shared" si="0"/>
        <v>2</v>
      </c>
      <c r="B7" s="176" t="s">
        <v>231</v>
      </c>
      <c r="C7" s="176" t="s">
        <v>190</v>
      </c>
      <c r="D7" s="176" t="s">
        <v>371</v>
      </c>
      <c r="E7" s="10" t="s">
        <v>28</v>
      </c>
      <c r="F7" s="169">
        <v>2</v>
      </c>
      <c r="G7" s="44">
        <f t="shared" si="1"/>
        <v>235</v>
      </c>
      <c r="H7" s="45">
        <f t="shared" si="2"/>
        <v>470</v>
      </c>
      <c r="I7" s="110">
        <v>43</v>
      </c>
      <c r="J7" s="8">
        <v>91</v>
      </c>
      <c r="K7" s="110"/>
      <c r="L7" s="8"/>
      <c r="M7" s="110"/>
      <c r="N7" s="8"/>
      <c r="O7" s="46"/>
      <c r="P7" s="43"/>
      <c r="Q7" s="110">
        <v>50</v>
      </c>
      <c r="R7" s="8">
        <v>93</v>
      </c>
      <c r="S7" s="110">
        <v>39</v>
      </c>
      <c r="T7" s="8">
        <v>78</v>
      </c>
      <c r="U7" s="123"/>
      <c r="V7" s="8"/>
      <c r="W7" s="110">
        <v>50</v>
      </c>
      <c r="X7" s="8">
        <v>100</v>
      </c>
      <c r="AA7" s="110">
        <v>46</v>
      </c>
      <c r="AB7" s="8">
        <v>96</v>
      </c>
      <c r="AC7" s="110"/>
      <c r="AD7" s="8"/>
      <c r="AE7" s="110">
        <v>46</v>
      </c>
      <c r="AF7" s="8">
        <v>90</v>
      </c>
    </row>
    <row r="8" spans="1:32" ht="15" customHeight="1">
      <c r="A8" s="118">
        <f t="shared" si="0"/>
        <v>3</v>
      </c>
      <c r="B8" s="176" t="s">
        <v>148</v>
      </c>
      <c r="C8" s="176" t="s">
        <v>190</v>
      </c>
      <c r="D8" s="176">
        <v>1983</v>
      </c>
      <c r="E8" s="10" t="s">
        <v>28</v>
      </c>
      <c r="F8" s="169">
        <v>3</v>
      </c>
      <c r="G8" s="44">
        <f t="shared" si="1"/>
        <v>227</v>
      </c>
      <c r="H8" s="45">
        <f t="shared" si="2"/>
        <v>470</v>
      </c>
      <c r="I8" s="110">
        <v>46</v>
      </c>
      <c r="J8" s="8">
        <v>96</v>
      </c>
      <c r="K8" s="110"/>
      <c r="L8" s="8"/>
      <c r="M8" s="116"/>
      <c r="N8" s="49"/>
      <c r="O8" s="48"/>
      <c r="P8" s="49"/>
      <c r="Q8" s="171"/>
      <c r="R8" s="8"/>
      <c r="S8" s="110">
        <v>46</v>
      </c>
      <c r="T8" s="8">
        <v>87</v>
      </c>
      <c r="U8" s="123">
        <v>46</v>
      </c>
      <c r="V8" s="8">
        <v>96</v>
      </c>
      <c r="W8" s="110">
        <v>46</v>
      </c>
      <c r="X8" s="8">
        <v>96</v>
      </c>
      <c r="Y8" s="110"/>
      <c r="Z8" s="8"/>
      <c r="AA8" s="110">
        <v>43</v>
      </c>
      <c r="AB8" s="8">
        <v>93</v>
      </c>
      <c r="AC8" s="110">
        <v>43</v>
      </c>
      <c r="AD8" s="8">
        <v>88</v>
      </c>
      <c r="AE8" s="110">
        <v>43</v>
      </c>
      <c r="AF8" s="8">
        <v>89</v>
      </c>
    </row>
    <row r="9" spans="1:32" ht="15" customHeight="1">
      <c r="A9" s="118">
        <f t="shared" si="0"/>
        <v>4</v>
      </c>
      <c r="B9" s="176" t="s">
        <v>50</v>
      </c>
      <c r="C9" s="176" t="s">
        <v>30</v>
      </c>
      <c r="D9" s="176" t="s">
        <v>314</v>
      </c>
      <c r="E9" s="10" t="s">
        <v>28</v>
      </c>
      <c r="F9" s="169">
        <v>4</v>
      </c>
      <c r="G9" s="44">
        <f t="shared" si="1"/>
        <v>218</v>
      </c>
      <c r="H9" s="45">
        <f t="shared" si="2"/>
        <v>453</v>
      </c>
      <c r="I9" s="110">
        <v>39</v>
      </c>
      <c r="J9" s="8">
        <v>88</v>
      </c>
      <c r="K9" s="110">
        <v>41</v>
      </c>
      <c r="L9" s="8">
        <v>90</v>
      </c>
      <c r="M9" s="110"/>
      <c r="N9" s="8"/>
      <c r="O9" s="46"/>
      <c r="P9" s="43"/>
      <c r="Q9" s="110">
        <v>43</v>
      </c>
      <c r="R9" s="8">
        <v>89</v>
      </c>
      <c r="S9" s="110">
        <v>50</v>
      </c>
      <c r="T9" s="8">
        <v>89</v>
      </c>
      <c r="U9" s="123">
        <v>41</v>
      </c>
      <c r="V9" s="8">
        <v>90</v>
      </c>
      <c r="W9" s="110">
        <v>43</v>
      </c>
      <c r="X9" s="8">
        <v>93</v>
      </c>
      <c r="AA9" s="110">
        <v>41</v>
      </c>
      <c r="AB9" s="8">
        <v>91</v>
      </c>
      <c r="AC9" s="110">
        <v>40</v>
      </c>
      <c r="AD9" s="8">
        <v>84</v>
      </c>
      <c r="AE9" s="110">
        <v>39</v>
      </c>
      <c r="AF9" s="8">
        <v>79</v>
      </c>
    </row>
    <row r="10" spans="1:32" ht="15" customHeight="1">
      <c r="A10" s="118">
        <f t="shared" si="0"/>
        <v>5</v>
      </c>
      <c r="B10" s="176" t="s">
        <v>156</v>
      </c>
      <c r="C10" s="176" t="s">
        <v>33</v>
      </c>
      <c r="D10" s="176">
        <v>1979</v>
      </c>
      <c r="E10" s="10" t="s">
        <v>28</v>
      </c>
      <c r="F10" s="169">
        <v>5</v>
      </c>
      <c r="G10" s="44">
        <f t="shared" si="1"/>
        <v>214</v>
      </c>
      <c r="H10" s="45">
        <f t="shared" si="2"/>
        <v>453</v>
      </c>
      <c r="I10" s="110">
        <v>41</v>
      </c>
      <c r="J10" s="8">
        <v>90</v>
      </c>
      <c r="K10" s="110">
        <v>43</v>
      </c>
      <c r="L10" s="8">
        <v>93</v>
      </c>
      <c r="M10" s="110"/>
      <c r="N10" s="8"/>
      <c r="O10" s="48"/>
      <c r="P10" s="49"/>
      <c r="Q10" s="171"/>
      <c r="R10" s="8"/>
      <c r="S10" s="110">
        <v>43</v>
      </c>
      <c r="T10" s="8">
        <v>86</v>
      </c>
      <c r="U10" s="123">
        <v>39</v>
      </c>
      <c r="V10" s="8">
        <v>88</v>
      </c>
      <c r="W10" s="110">
        <v>41</v>
      </c>
      <c r="X10" s="8">
        <v>91</v>
      </c>
      <c r="Y10" s="116"/>
      <c r="Z10" s="49"/>
      <c r="AA10" s="110">
        <v>40</v>
      </c>
      <c r="AB10" s="8">
        <v>90</v>
      </c>
      <c r="AC10" s="110">
        <v>46</v>
      </c>
      <c r="AD10" s="8">
        <v>89</v>
      </c>
      <c r="AE10" s="110">
        <v>41</v>
      </c>
      <c r="AF10" s="8">
        <v>86</v>
      </c>
    </row>
    <row r="11" spans="1:32" ht="15" customHeight="1">
      <c r="A11" s="118">
        <f t="shared" si="0"/>
        <v>6</v>
      </c>
      <c r="B11" s="176" t="s">
        <v>235</v>
      </c>
      <c r="C11" s="176" t="s">
        <v>299</v>
      </c>
      <c r="D11" s="176">
        <v>1970</v>
      </c>
      <c r="E11" s="10" t="s">
        <v>49</v>
      </c>
      <c r="F11" s="168">
        <v>1</v>
      </c>
      <c r="G11" s="44">
        <f t="shared" si="1"/>
        <v>250</v>
      </c>
      <c r="H11" s="45">
        <f t="shared" si="2"/>
        <v>439</v>
      </c>
      <c r="I11" s="110">
        <v>46</v>
      </c>
      <c r="J11" s="8">
        <v>80</v>
      </c>
      <c r="Q11" s="110">
        <v>50</v>
      </c>
      <c r="R11" s="8">
        <v>87</v>
      </c>
      <c r="S11" s="110">
        <v>46</v>
      </c>
      <c r="T11" s="8">
        <v>88</v>
      </c>
      <c r="U11" s="123">
        <v>50</v>
      </c>
      <c r="V11" s="8">
        <v>93</v>
      </c>
      <c r="W11" s="110">
        <v>50</v>
      </c>
      <c r="X11" s="8">
        <v>83</v>
      </c>
      <c r="AA11" s="110">
        <v>50</v>
      </c>
      <c r="AB11" s="8">
        <v>86</v>
      </c>
      <c r="AC11" s="110"/>
      <c r="AD11" s="8"/>
      <c r="AE11" s="110">
        <v>50</v>
      </c>
      <c r="AF11" s="8">
        <v>85</v>
      </c>
    </row>
    <row r="12" spans="1:32" ht="15" customHeight="1">
      <c r="A12" s="118">
        <f t="shared" si="0"/>
        <v>7</v>
      </c>
      <c r="B12" s="176" t="s">
        <v>291</v>
      </c>
      <c r="C12" s="176" t="s">
        <v>299</v>
      </c>
      <c r="D12" s="176" t="s">
        <v>372</v>
      </c>
      <c r="E12" s="10" t="s">
        <v>23</v>
      </c>
      <c r="F12" s="168">
        <v>1</v>
      </c>
      <c r="G12" s="44">
        <f t="shared" si="1"/>
        <v>238</v>
      </c>
      <c r="H12" s="45">
        <f t="shared" si="2"/>
        <v>429</v>
      </c>
      <c r="I12" s="110"/>
      <c r="J12" s="8"/>
      <c r="K12" s="110"/>
      <c r="L12" s="8"/>
      <c r="Q12" s="110">
        <v>50</v>
      </c>
      <c r="R12" s="8">
        <v>88</v>
      </c>
      <c r="S12" s="110">
        <v>46</v>
      </c>
      <c r="T12" s="8">
        <v>80</v>
      </c>
      <c r="U12" s="123">
        <v>50</v>
      </c>
      <c r="V12" s="8">
        <v>87</v>
      </c>
      <c r="W12" s="110"/>
      <c r="X12" s="8"/>
      <c r="Y12" s="110"/>
      <c r="Z12" s="8"/>
      <c r="AA12" s="110"/>
      <c r="AB12" s="8"/>
      <c r="AC12" s="110">
        <v>46</v>
      </c>
      <c r="AD12" s="8">
        <v>86</v>
      </c>
      <c r="AE12" s="110">
        <v>46</v>
      </c>
      <c r="AF12" s="8">
        <v>88</v>
      </c>
    </row>
    <row r="13" spans="1:32" ht="15" customHeight="1">
      <c r="A13" s="118">
        <f t="shared" si="0"/>
        <v>8</v>
      </c>
      <c r="B13" s="176" t="s">
        <v>37</v>
      </c>
      <c r="C13" s="176" t="s">
        <v>33</v>
      </c>
      <c r="D13" s="176">
        <v>1974</v>
      </c>
      <c r="E13" s="10" t="s">
        <v>49</v>
      </c>
      <c r="F13" s="168">
        <v>2</v>
      </c>
      <c r="G13" s="44">
        <f t="shared" si="1"/>
        <v>235</v>
      </c>
      <c r="H13" s="45">
        <f t="shared" si="2"/>
        <v>427</v>
      </c>
      <c r="I13" s="110">
        <v>50</v>
      </c>
      <c r="J13" s="8">
        <v>85</v>
      </c>
      <c r="K13" s="110">
        <v>50</v>
      </c>
      <c r="L13" s="8">
        <v>91</v>
      </c>
      <c r="Q13" s="110">
        <v>46</v>
      </c>
      <c r="R13" s="8">
        <v>83</v>
      </c>
      <c r="S13" s="110">
        <v>40</v>
      </c>
      <c r="T13" s="8">
        <v>74</v>
      </c>
      <c r="U13" s="123">
        <v>43</v>
      </c>
      <c r="V13" s="8">
        <v>83</v>
      </c>
      <c r="W13" s="110">
        <v>41</v>
      </c>
      <c r="X13" s="8">
        <v>76</v>
      </c>
      <c r="Y13" s="116"/>
      <c r="Z13" s="49"/>
      <c r="AA13" s="110">
        <v>46</v>
      </c>
      <c r="AB13" s="8">
        <v>85</v>
      </c>
      <c r="AC13" s="110"/>
      <c r="AD13" s="8"/>
      <c r="AE13" s="110"/>
      <c r="AF13" s="8"/>
    </row>
    <row r="14" spans="1:32" ht="15" customHeight="1">
      <c r="A14" s="118">
        <f t="shared" si="0"/>
        <v>9</v>
      </c>
      <c r="B14" s="176" t="s">
        <v>312</v>
      </c>
      <c r="C14" s="176" t="s">
        <v>30</v>
      </c>
      <c r="D14" s="176">
        <v>1998</v>
      </c>
      <c r="E14" s="10" t="s">
        <v>46</v>
      </c>
      <c r="F14" s="169">
        <v>1</v>
      </c>
      <c r="G14" s="44">
        <f t="shared" si="1"/>
        <v>246</v>
      </c>
      <c r="H14" s="45">
        <f t="shared" si="2"/>
        <v>426</v>
      </c>
      <c r="I14" s="110">
        <v>46</v>
      </c>
      <c r="J14" s="8">
        <v>79</v>
      </c>
      <c r="K14" s="110">
        <v>50</v>
      </c>
      <c r="L14" s="8">
        <v>77</v>
      </c>
      <c r="M14" s="110"/>
      <c r="N14" s="8"/>
      <c r="O14" s="47"/>
      <c r="P14" s="42"/>
      <c r="Q14" s="110">
        <v>43</v>
      </c>
      <c r="R14" s="8">
        <v>84</v>
      </c>
      <c r="S14" s="110"/>
      <c r="T14" s="8"/>
      <c r="U14" s="123">
        <v>46</v>
      </c>
      <c r="V14" s="8">
        <v>84</v>
      </c>
      <c r="W14" s="110">
        <v>50</v>
      </c>
      <c r="X14" s="8">
        <v>87</v>
      </c>
      <c r="Y14" s="115"/>
      <c r="Z14" s="42"/>
      <c r="AA14" s="110">
        <v>50</v>
      </c>
      <c r="AB14" s="8">
        <v>83</v>
      </c>
      <c r="AC14" s="110">
        <v>43</v>
      </c>
      <c r="AD14" s="8">
        <v>87</v>
      </c>
      <c r="AE14" s="110">
        <v>50</v>
      </c>
      <c r="AF14" s="8">
        <v>84</v>
      </c>
    </row>
    <row r="15" spans="1:32" ht="15" customHeight="1">
      <c r="A15" s="118">
        <f t="shared" si="0"/>
        <v>10</v>
      </c>
      <c r="B15" s="176" t="s">
        <v>47</v>
      </c>
      <c r="C15" s="176" t="s">
        <v>190</v>
      </c>
      <c r="D15" s="176">
        <v>1995</v>
      </c>
      <c r="E15" s="10" t="s">
        <v>46</v>
      </c>
      <c r="F15" s="169">
        <v>2</v>
      </c>
      <c r="G15" s="44">
        <f t="shared" si="1"/>
        <v>234</v>
      </c>
      <c r="H15" s="45">
        <f t="shared" si="2"/>
        <v>424</v>
      </c>
      <c r="I15" s="110"/>
      <c r="J15" s="8"/>
      <c r="K15" s="110"/>
      <c r="L15" s="8"/>
      <c r="M15" s="110"/>
      <c r="N15" s="43"/>
      <c r="O15" s="47"/>
      <c r="P15" s="42"/>
      <c r="Q15" s="171"/>
      <c r="R15" s="8"/>
      <c r="S15" s="110">
        <v>40</v>
      </c>
      <c r="T15" s="8">
        <v>79</v>
      </c>
      <c r="U15" s="123">
        <v>50</v>
      </c>
      <c r="V15" s="8">
        <v>86</v>
      </c>
      <c r="W15" s="110">
        <v>46</v>
      </c>
      <c r="X15" s="8">
        <v>86</v>
      </c>
      <c r="AA15" s="110">
        <v>46</v>
      </c>
      <c r="AB15" s="8">
        <v>82</v>
      </c>
      <c r="AC15" s="110">
        <v>46</v>
      </c>
      <c r="AD15" s="8">
        <v>90</v>
      </c>
      <c r="AE15" s="110">
        <v>46</v>
      </c>
      <c r="AF15" s="8">
        <v>80</v>
      </c>
    </row>
    <row r="16" spans="1:32" ht="15" customHeight="1">
      <c r="A16" s="118">
        <f t="shared" si="0"/>
        <v>11</v>
      </c>
      <c r="B16" s="176" t="s">
        <v>138</v>
      </c>
      <c r="C16" s="176" t="s">
        <v>302</v>
      </c>
      <c r="D16" s="176">
        <v>1970</v>
      </c>
      <c r="E16" s="10" t="s">
        <v>49</v>
      </c>
      <c r="F16" s="169">
        <v>3</v>
      </c>
      <c r="G16" s="44">
        <f t="shared" si="1"/>
        <v>222</v>
      </c>
      <c r="H16" s="45">
        <f t="shared" si="2"/>
        <v>402</v>
      </c>
      <c r="I16" s="116"/>
      <c r="J16" s="49"/>
      <c r="K16" s="110">
        <v>46</v>
      </c>
      <c r="L16" s="8">
        <v>85</v>
      </c>
      <c r="M16" s="116"/>
      <c r="N16" s="49"/>
      <c r="O16" s="48"/>
      <c r="P16" s="49"/>
      <c r="Q16" s="171"/>
      <c r="R16" s="8"/>
      <c r="S16" s="110">
        <v>38</v>
      </c>
      <c r="T16" s="8">
        <v>64</v>
      </c>
      <c r="U16" s="123">
        <v>46</v>
      </c>
      <c r="V16" s="8">
        <v>85</v>
      </c>
      <c r="W16" s="110">
        <v>46</v>
      </c>
      <c r="X16" s="8">
        <v>79</v>
      </c>
      <c r="Y16" s="110"/>
      <c r="Z16" s="8"/>
      <c r="AA16" s="110">
        <v>43</v>
      </c>
      <c r="AB16" s="8">
        <v>81</v>
      </c>
      <c r="AC16" s="110"/>
      <c r="AD16" s="8"/>
      <c r="AE16" s="110">
        <v>41</v>
      </c>
      <c r="AF16" s="8">
        <v>72</v>
      </c>
    </row>
    <row r="17" spans="1:32" ht="15" customHeight="1">
      <c r="A17" s="118">
        <f t="shared" si="0"/>
        <v>12</v>
      </c>
      <c r="B17" s="176" t="s">
        <v>289</v>
      </c>
      <c r="C17" s="176" t="s">
        <v>30</v>
      </c>
      <c r="D17" s="176">
        <v>1979</v>
      </c>
      <c r="E17" s="10" t="s">
        <v>28</v>
      </c>
      <c r="F17" s="168">
        <v>6</v>
      </c>
      <c r="G17" s="44">
        <f t="shared" si="1"/>
        <v>187</v>
      </c>
      <c r="H17" s="45">
        <f t="shared" si="2"/>
        <v>398</v>
      </c>
      <c r="K17" s="110">
        <v>37</v>
      </c>
      <c r="L17" s="8">
        <v>83</v>
      </c>
      <c r="S17" s="110">
        <v>33</v>
      </c>
      <c r="T17" s="8">
        <v>65</v>
      </c>
      <c r="U17" s="123">
        <v>40</v>
      </c>
      <c r="V17" s="8">
        <v>89</v>
      </c>
      <c r="W17" s="110"/>
      <c r="X17" s="8"/>
      <c r="Y17" s="110"/>
      <c r="Z17" s="8"/>
      <c r="AA17" s="110"/>
      <c r="AB17" s="8"/>
      <c r="AC17" s="110">
        <v>39</v>
      </c>
      <c r="AD17" s="8">
        <v>83</v>
      </c>
      <c r="AE17" s="110">
        <v>38</v>
      </c>
      <c r="AF17" s="8">
        <v>78</v>
      </c>
    </row>
    <row r="18" spans="1:32" ht="15" customHeight="1">
      <c r="A18" s="118">
        <f t="shared" si="0"/>
        <v>13</v>
      </c>
      <c r="B18" s="176" t="s">
        <v>238</v>
      </c>
      <c r="C18" s="176" t="s">
        <v>303</v>
      </c>
      <c r="D18" s="176">
        <v>1973</v>
      </c>
      <c r="E18" s="10" t="s">
        <v>49</v>
      </c>
      <c r="F18" s="168">
        <v>4</v>
      </c>
      <c r="G18" s="44">
        <f t="shared" si="1"/>
        <v>216</v>
      </c>
      <c r="H18" s="45">
        <f t="shared" si="2"/>
        <v>394</v>
      </c>
      <c r="I18" s="110">
        <v>43</v>
      </c>
      <c r="J18" s="8">
        <v>77</v>
      </c>
      <c r="S18" s="110">
        <v>37</v>
      </c>
      <c r="T18" s="8">
        <v>63</v>
      </c>
      <c r="U18" s="123">
        <v>41</v>
      </c>
      <c r="V18" s="8">
        <v>80</v>
      </c>
      <c r="W18" s="110">
        <v>43</v>
      </c>
      <c r="X18" s="8">
        <v>78</v>
      </c>
      <c r="Y18" s="110"/>
      <c r="Z18" s="8"/>
      <c r="AA18" s="110">
        <v>41</v>
      </c>
      <c r="AB18" s="8">
        <v>80</v>
      </c>
      <c r="AC18" s="110">
        <v>46</v>
      </c>
      <c r="AD18" s="8">
        <v>79</v>
      </c>
      <c r="AE18" s="110">
        <v>43</v>
      </c>
      <c r="AF18" s="8">
        <v>74</v>
      </c>
    </row>
    <row r="19" spans="1:32" ht="15" customHeight="1">
      <c r="A19" s="118">
        <f t="shared" si="0"/>
        <v>14</v>
      </c>
      <c r="B19" s="176" t="s">
        <v>53</v>
      </c>
      <c r="C19" s="176" t="s">
        <v>30</v>
      </c>
      <c r="D19" s="176" t="s">
        <v>376</v>
      </c>
      <c r="E19" s="10" t="s">
        <v>67</v>
      </c>
      <c r="F19" s="168">
        <v>1</v>
      </c>
      <c r="G19" s="44">
        <f t="shared" si="1"/>
        <v>242</v>
      </c>
      <c r="H19" s="45">
        <f t="shared" si="2"/>
        <v>383</v>
      </c>
      <c r="I19" s="110"/>
      <c r="J19" s="8"/>
      <c r="K19" s="110">
        <v>46</v>
      </c>
      <c r="L19" s="8">
        <v>75</v>
      </c>
      <c r="Q19" s="110">
        <v>50</v>
      </c>
      <c r="R19" s="8">
        <v>78</v>
      </c>
      <c r="S19" s="110"/>
      <c r="T19" s="8"/>
      <c r="U19" s="123">
        <v>50</v>
      </c>
      <c r="V19" s="8">
        <v>77</v>
      </c>
      <c r="W19" s="110">
        <v>46</v>
      </c>
      <c r="X19" s="8">
        <v>74</v>
      </c>
      <c r="Y19" s="110"/>
      <c r="Z19" s="8"/>
      <c r="AA19" s="110">
        <v>50</v>
      </c>
      <c r="AB19" s="8">
        <v>79</v>
      </c>
      <c r="AC19" s="110"/>
      <c r="AD19" s="8"/>
      <c r="AE19" s="110"/>
      <c r="AF19" s="8"/>
    </row>
    <row r="20" spans="1:32" ht="15" customHeight="1">
      <c r="A20" s="118">
        <f t="shared" si="0"/>
        <v>15</v>
      </c>
      <c r="B20" s="176" t="s">
        <v>441</v>
      </c>
      <c r="C20" s="176" t="s">
        <v>411</v>
      </c>
      <c r="D20" s="176" t="s">
        <v>245</v>
      </c>
      <c r="E20" s="10" t="s">
        <v>28</v>
      </c>
      <c r="F20" s="169">
        <v>7</v>
      </c>
      <c r="G20" s="44">
        <f t="shared" si="1"/>
        <v>172</v>
      </c>
      <c r="H20" s="45">
        <f t="shared" si="2"/>
        <v>376</v>
      </c>
      <c r="I20" s="110"/>
      <c r="J20" s="8"/>
      <c r="K20" s="110">
        <v>34</v>
      </c>
      <c r="L20" s="8">
        <v>76</v>
      </c>
      <c r="M20" s="110"/>
      <c r="N20" s="8"/>
      <c r="O20" s="46"/>
      <c r="P20" s="43"/>
      <c r="Q20" s="110">
        <v>35</v>
      </c>
      <c r="R20" s="8">
        <v>74</v>
      </c>
      <c r="S20" s="110">
        <v>29</v>
      </c>
      <c r="T20" s="8">
        <v>55</v>
      </c>
      <c r="U20" s="123"/>
      <c r="V20" s="8"/>
      <c r="W20" s="110">
        <v>32</v>
      </c>
      <c r="X20" s="8">
        <v>73</v>
      </c>
      <c r="Y20" s="110"/>
      <c r="Z20" s="8"/>
      <c r="AA20" s="110">
        <v>36</v>
      </c>
      <c r="AB20" s="8">
        <v>77</v>
      </c>
      <c r="AC20" s="110">
        <v>35</v>
      </c>
      <c r="AD20" s="8">
        <v>76</v>
      </c>
      <c r="AE20" s="110"/>
      <c r="AF20" s="8"/>
    </row>
    <row r="21" spans="1:32" ht="15" customHeight="1">
      <c r="A21" s="118">
        <f t="shared" si="0"/>
        <v>16</v>
      </c>
      <c r="B21" s="176" t="s">
        <v>54</v>
      </c>
      <c r="C21" s="176" t="s">
        <v>190</v>
      </c>
      <c r="D21" s="176">
        <v>1961</v>
      </c>
      <c r="E21" s="10" t="s">
        <v>67</v>
      </c>
      <c r="F21" s="168">
        <v>2</v>
      </c>
      <c r="G21" s="44">
        <f t="shared" si="1"/>
        <v>230</v>
      </c>
      <c r="H21" s="45">
        <f t="shared" si="2"/>
        <v>366</v>
      </c>
      <c r="I21" s="110">
        <v>46</v>
      </c>
      <c r="J21" s="8">
        <v>74</v>
      </c>
      <c r="K21" s="110">
        <v>43</v>
      </c>
      <c r="L21" s="8">
        <v>72</v>
      </c>
      <c r="M21" s="110"/>
      <c r="N21" s="8"/>
      <c r="Q21" s="110">
        <v>46</v>
      </c>
      <c r="R21" s="8">
        <v>72</v>
      </c>
      <c r="S21" s="110">
        <v>46</v>
      </c>
      <c r="T21" s="8">
        <v>54</v>
      </c>
      <c r="U21" s="123">
        <v>46</v>
      </c>
      <c r="V21" s="8">
        <v>76</v>
      </c>
      <c r="W21" s="110">
        <v>43</v>
      </c>
      <c r="X21" s="8">
        <v>69</v>
      </c>
      <c r="AA21" s="110">
        <v>46</v>
      </c>
      <c r="AB21" s="8">
        <v>72</v>
      </c>
      <c r="AC21" s="110"/>
      <c r="AD21" s="8"/>
      <c r="AE21" s="110">
        <v>46</v>
      </c>
      <c r="AF21" s="8">
        <v>68</v>
      </c>
    </row>
    <row r="22" spans="1:32" ht="15" customHeight="1">
      <c r="A22" s="118">
        <f t="shared" si="0"/>
        <v>17</v>
      </c>
      <c r="B22" s="176" t="s">
        <v>180</v>
      </c>
      <c r="C22" s="176" t="s">
        <v>30</v>
      </c>
      <c r="D22" s="176">
        <v>1967</v>
      </c>
      <c r="E22" s="10" t="s">
        <v>49</v>
      </c>
      <c r="F22" s="169">
        <v>5</v>
      </c>
      <c r="G22" s="44">
        <f t="shared" si="1"/>
        <v>202</v>
      </c>
      <c r="H22" s="45">
        <f t="shared" si="2"/>
        <v>365</v>
      </c>
      <c r="I22" s="110">
        <v>40</v>
      </c>
      <c r="J22" s="8">
        <v>72</v>
      </c>
      <c r="K22" s="110">
        <v>40</v>
      </c>
      <c r="L22" s="8">
        <v>73</v>
      </c>
      <c r="M22" s="116"/>
      <c r="N22" s="49"/>
      <c r="O22" s="48"/>
      <c r="P22" s="49"/>
      <c r="Q22" s="110">
        <v>43</v>
      </c>
      <c r="R22" s="8">
        <v>73</v>
      </c>
      <c r="S22" s="110">
        <v>33</v>
      </c>
      <c r="T22" s="8">
        <v>51</v>
      </c>
      <c r="U22" s="123">
        <v>39</v>
      </c>
      <c r="V22" s="8">
        <v>74</v>
      </c>
      <c r="W22" s="110">
        <v>39</v>
      </c>
      <c r="X22" s="8">
        <v>70</v>
      </c>
      <c r="Y22" s="110"/>
      <c r="Z22" s="8"/>
      <c r="AA22" s="110">
        <v>40</v>
      </c>
      <c r="AB22" s="8">
        <v>73</v>
      </c>
      <c r="AC22" s="110"/>
      <c r="AD22" s="8"/>
      <c r="AE22" s="110">
        <v>38</v>
      </c>
      <c r="AF22" s="8">
        <v>69</v>
      </c>
    </row>
    <row r="23" spans="1:32" ht="15" customHeight="1">
      <c r="A23" s="118">
        <f t="shared" si="0"/>
        <v>18</v>
      </c>
      <c r="B23" s="176" t="s">
        <v>83</v>
      </c>
      <c r="C23" s="176" t="s">
        <v>33</v>
      </c>
      <c r="D23" s="176">
        <v>1963</v>
      </c>
      <c r="E23" s="10" t="s">
        <v>67</v>
      </c>
      <c r="F23" s="168">
        <v>3</v>
      </c>
      <c r="G23" s="44">
        <f t="shared" si="1"/>
        <v>218</v>
      </c>
      <c r="H23" s="45">
        <f t="shared" si="2"/>
        <v>352</v>
      </c>
      <c r="I23" s="110">
        <v>41</v>
      </c>
      <c r="J23" s="8">
        <v>67</v>
      </c>
      <c r="K23" s="110">
        <v>41</v>
      </c>
      <c r="L23" s="8">
        <v>69</v>
      </c>
      <c r="Q23" s="110">
        <v>43</v>
      </c>
      <c r="R23" s="8">
        <v>69</v>
      </c>
      <c r="S23" s="110">
        <v>43</v>
      </c>
      <c r="T23" s="8">
        <v>46</v>
      </c>
      <c r="U23" s="123">
        <v>43</v>
      </c>
      <c r="V23" s="8">
        <v>73</v>
      </c>
      <c r="W23" s="110">
        <v>41</v>
      </c>
      <c r="X23" s="8">
        <v>66</v>
      </c>
      <c r="Y23" s="110"/>
      <c r="Z23" s="8"/>
      <c r="AA23" s="110">
        <v>43</v>
      </c>
      <c r="AB23" s="8">
        <v>71</v>
      </c>
      <c r="AC23" s="110">
        <v>46</v>
      </c>
      <c r="AD23" s="8">
        <v>70</v>
      </c>
      <c r="AE23" s="110">
        <v>43</v>
      </c>
      <c r="AF23" s="8">
        <v>65</v>
      </c>
    </row>
    <row r="24" spans="1:32" ht="15" customHeight="1">
      <c r="A24" s="118">
        <f t="shared" si="0"/>
        <v>19</v>
      </c>
      <c r="B24" s="176" t="s">
        <v>69</v>
      </c>
      <c r="C24" s="176" t="s">
        <v>70</v>
      </c>
      <c r="D24" s="176">
        <v>1965</v>
      </c>
      <c r="E24" s="10" t="s">
        <v>49</v>
      </c>
      <c r="F24" s="169">
        <v>6</v>
      </c>
      <c r="G24" s="44">
        <f t="shared" si="1"/>
        <v>196</v>
      </c>
      <c r="H24" s="45">
        <f t="shared" si="2"/>
        <v>346</v>
      </c>
      <c r="I24" s="110">
        <v>39</v>
      </c>
      <c r="J24" s="8">
        <v>71</v>
      </c>
      <c r="K24" s="110">
        <v>39</v>
      </c>
      <c r="L24" s="8">
        <v>71</v>
      </c>
      <c r="M24" s="110"/>
      <c r="N24" s="8"/>
      <c r="O24" s="48"/>
      <c r="P24" s="49"/>
      <c r="Q24" s="110">
        <v>41</v>
      </c>
      <c r="R24" s="8">
        <v>70</v>
      </c>
      <c r="S24" s="110"/>
      <c r="T24" s="8"/>
      <c r="U24" s="123"/>
      <c r="V24" s="8"/>
      <c r="W24" s="110">
        <v>38</v>
      </c>
      <c r="X24" s="8">
        <v>67</v>
      </c>
      <c r="Y24" s="112"/>
      <c r="Z24" s="43"/>
      <c r="AA24" s="110"/>
      <c r="AB24" s="8"/>
      <c r="AC24" s="110">
        <v>39</v>
      </c>
      <c r="AD24" s="8">
        <v>67</v>
      </c>
      <c r="AE24" s="110">
        <v>36</v>
      </c>
      <c r="AF24" s="8">
        <v>66</v>
      </c>
    </row>
    <row r="25" spans="1:32" ht="15" customHeight="1">
      <c r="A25" s="118">
        <f t="shared" si="0"/>
        <v>20</v>
      </c>
      <c r="B25" s="176" t="s">
        <v>62</v>
      </c>
      <c r="C25" s="176" t="s">
        <v>190</v>
      </c>
      <c r="D25" s="176" t="s">
        <v>373</v>
      </c>
      <c r="E25" s="10" t="s">
        <v>28</v>
      </c>
      <c r="F25" s="169">
        <v>8</v>
      </c>
      <c r="G25" s="44">
        <f t="shared" si="1"/>
        <v>156</v>
      </c>
      <c r="H25" s="45">
        <f t="shared" si="2"/>
        <v>346</v>
      </c>
      <c r="I25" s="110">
        <v>37</v>
      </c>
      <c r="J25" s="8">
        <v>84</v>
      </c>
      <c r="K25" s="110"/>
      <c r="L25" s="8"/>
      <c r="M25" s="110"/>
      <c r="N25" s="8"/>
      <c r="O25" s="46"/>
      <c r="P25" s="43"/>
      <c r="Q25" s="171"/>
      <c r="R25" s="8"/>
      <c r="S25" s="110">
        <v>41</v>
      </c>
      <c r="T25" s="8">
        <v>85</v>
      </c>
      <c r="U25" s="123"/>
      <c r="V25" s="8"/>
      <c r="W25" s="110">
        <v>39</v>
      </c>
      <c r="X25" s="8">
        <v>89</v>
      </c>
      <c r="Y25" s="116"/>
      <c r="Z25" s="49"/>
      <c r="AA25" s="110">
        <v>39</v>
      </c>
      <c r="AB25" s="8">
        <v>88</v>
      </c>
      <c r="AC25" s="110"/>
      <c r="AD25" s="8"/>
      <c r="AE25" s="110"/>
      <c r="AF25" s="8"/>
    </row>
    <row r="26" spans="1:32" ht="15" customHeight="1">
      <c r="A26" s="118">
        <f t="shared" si="0"/>
        <v>21</v>
      </c>
      <c r="B26" s="176" t="s">
        <v>75</v>
      </c>
      <c r="C26" s="176" t="s">
        <v>33</v>
      </c>
      <c r="D26" s="176">
        <v>1950</v>
      </c>
      <c r="E26" s="10" t="s">
        <v>143</v>
      </c>
      <c r="F26" s="169">
        <v>1</v>
      </c>
      <c r="G26" s="44">
        <f t="shared" si="1"/>
        <v>246</v>
      </c>
      <c r="H26" s="45">
        <f t="shared" si="2"/>
        <v>342</v>
      </c>
      <c r="I26" s="110"/>
      <c r="J26" s="8"/>
      <c r="K26" s="110">
        <v>50</v>
      </c>
      <c r="L26" s="8">
        <v>68</v>
      </c>
      <c r="M26" s="8">
        <v>69</v>
      </c>
      <c r="N26" s="49"/>
      <c r="O26" s="48"/>
      <c r="P26" s="49"/>
      <c r="Q26" s="110">
        <v>50</v>
      </c>
      <c r="R26" s="8">
        <v>66</v>
      </c>
      <c r="S26" s="110"/>
      <c r="T26" s="8"/>
      <c r="U26" s="123">
        <v>50</v>
      </c>
      <c r="V26" s="8">
        <v>70</v>
      </c>
      <c r="W26" s="110"/>
      <c r="X26" s="8"/>
      <c r="Y26" s="115"/>
      <c r="Z26" s="42"/>
      <c r="AA26" s="110">
        <v>46</v>
      </c>
      <c r="AB26" s="8">
        <v>69</v>
      </c>
      <c r="AC26" s="115"/>
      <c r="AD26" s="42"/>
      <c r="AE26" s="110">
        <v>50</v>
      </c>
      <c r="AF26" s="8">
        <v>61</v>
      </c>
    </row>
    <row r="27" spans="1:32" ht="15" customHeight="1">
      <c r="A27" s="118">
        <f t="shared" si="0"/>
        <v>22</v>
      </c>
      <c r="B27" s="176" t="s">
        <v>45</v>
      </c>
      <c r="C27" s="176" t="s">
        <v>30</v>
      </c>
      <c r="D27" s="176">
        <v>1980</v>
      </c>
      <c r="E27" s="10" t="s">
        <v>28</v>
      </c>
      <c r="F27" s="168">
        <v>9</v>
      </c>
      <c r="G27" s="44">
        <f t="shared" si="1"/>
        <v>156</v>
      </c>
      <c r="H27" s="45">
        <f t="shared" si="2"/>
        <v>339</v>
      </c>
      <c r="I27" s="110">
        <v>35</v>
      </c>
      <c r="J27" s="8">
        <v>81</v>
      </c>
      <c r="S27" s="110">
        <v>38</v>
      </c>
      <c r="T27" s="8">
        <v>77</v>
      </c>
      <c r="U27" s="123">
        <v>43</v>
      </c>
      <c r="V27" s="8">
        <v>91</v>
      </c>
      <c r="W27" s="110">
        <v>40</v>
      </c>
      <c r="X27" s="8">
        <v>90</v>
      </c>
      <c r="AA27" s="110"/>
      <c r="AB27" s="8"/>
      <c r="AC27" s="110"/>
      <c r="AD27" s="8"/>
      <c r="AE27" s="110"/>
      <c r="AF27" s="8"/>
    </row>
    <row r="28" spans="1:32" ht="15" customHeight="1">
      <c r="A28" s="118">
        <f t="shared" si="0"/>
        <v>23</v>
      </c>
      <c r="B28" s="176" t="s">
        <v>77</v>
      </c>
      <c r="C28" s="176" t="s">
        <v>190</v>
      </c>
      <c r="D28" s="176">
        <v>2008</v>
      </c>
      <c r="E28" s="10" t="s">
        <v>31</v>
      </c>
      <c r="F28" s="170">
        <v>1</v>
      </c>
      <c r="G28" s="44">
        <f t="shared" si="1"/>
        <v>196</v>
      </c>
      <c r="H28" s="45">
        <f t="shared" si="2"/>
        <v>278</v>
      </c>
      <c r="I28" s="110">
        <v>50</v>
      </c>
      <c r="J28" s="8">
        <v>93</v>
      </c>
      <c r="K28" s="110"/>
      <c r="L28" s="8"/>
      <c r="M28" s="110"/>
      <c r="N28" s="8"/>
      <c r="O28" s="46"/>
      <c r="P28" s="43"/>
      <c r="Q28" s="171"/>
      <c r="R28" s="8"/>
      <c r="S28" s="110"/>
      <c r="T28" s="8"/>
      <c r="U28" s="123"/>
      <c r="V28" s="8"/>
      <c r="W28" s="110"/>
      <c r="X28" s="8"/>
      <c r="Y28" s="112"/>
      <c r="Z28" s="43"/>
      <c r="AA28" s="110">
        <v>50</v>
      </c>
      <c r="AB28" s="8">
        <v>89</v>
      </c>
      <c r="AC28" s="110">
        <v>46</v>
      </c>
      <c r="AD28" s="8"/>
      <c r="AE28" s="110">
        <v>50</v>
      </c>
      <c r="AF28" s="8">
        <v>96</v>
      </c>
    </row>
    <row r="29" spans="1:32" ht="15" customHeight="1">
      <c r="A29" s="118">
        <f t="shared" si="0"/>
        <v>24</v>
      </c>
      <c r="B29" s="176" t="s">
        <v>76</v>
      </c>
      <c r="C29" s="176" t="s">
        <v>33</v>
      </c>
      <c r="D29" s="176">
        <v>1949</v>
      </c>
      <c r="E29" s="10" t="s">
        <v>143</v>
      </c>
      <c r="F29" s="169">
        <v>3</v>
      </c>
      <c r="G29" s="44">
        <f t="shared" si="1"/>
        <v>181</v>
      </c>
      <c r="H29" s="45">
        <f t="shared" si="2"/>
        <v>265</v>
      </c>
      <c r="I29" s="110">
        <v>43</v>
      </c>
      <c r="J29" s="8">
        <v>64</v>
      </c>
      <c r="K29" s="110">
        <v>46</v>
      </c>
      <c r="L29" s="8">
        <v>67</v>
      </c>
      <c r="M29" s="116"/>
      <c r="N29" s="49"/>
      <c r="O29" s="48"/>
      <c r="P29" s="49"/>
      <c r="Q29" s="110">
        <v>46</v>
      </c>
      <c r="R29" s="8">
        <v>65</v>
      </c>
      <c r="S29" s="110"/>
      <c r="T29" s="8"/>
      <c r="U29" s="123">
        <v>46</v>
      </c>
      <c r="V29" s="8">
        <v>69</v>
      </c>
      <c r="W29" s="110"/>
      <c r="X29" s="8"/>
      <c r="Y29" s="116"/>
      <c r="Z29" s="49"/>
      <c r="AA29" s="110"/>
      <c r="AB29" s="8"/>
      <c r="AC29" s="110"/>
      <c r="AD29" s="8"/>
      <c r="AE29" s="110"/>
      <c r="AF29" s="8"/>
    </row>
    <row r="30" spans="1:32" ht="15" customHeight="1">
      <c r="A30" s="118">
        <f t="shared" si="0"/>
        <v>25</v>
      </c>
      <c r="B30" s="176" t="s">
        <v>324</v>
      </c>
      <c r="C30" s="176" t="s">
        <v>33</v>
      </c>
      <c r="D30" s="176">
        <v>1978</v>
      </c>
      <c r="E30" s="10" t="s">
        <v>28</v>
      </c>
      <c r="F30" s="169">
        <v>10</v>
      </c>
      <c r="G30" s="44">
        <f t="shared" si="1"/>
        <v>116</v>
      </c>
      <c r="H30" s="45">
        <f t="shared" si="2"/>
        <v>256</v>
      </c>
      <c r="I30" s="110">
        <v>36</v>
      </c>
      <c r="J30" s="8">
        <v>83</v>
      </c>
      <c r="K30" s="110">
        <v>39</v>
      </c>
      <c r="L30" s="8">
        <v>88</v>
      </c>
      <c r="M30" s="110"/>
      <c r="N30" s="49"/>
      <c r="O30" s="48"/>
      <c r="P30" s="49"/>
      <c r="Q30" s="110">
        <v>41</v>
      </c>
      <c r="R30" s="8">
        <v>85</v>
      </c>
      <c r="S30" s="110"/>
      <c r="T30" s="8"/>
      <c r="U30" s="123"/>
      <c r="V30" s="8"/>
      <c r="W30" s="116"/>
      <c r="X30" s="49"/>
      <c r="Y30" s="115"/>
      <c r="Z30" s="42"/>
      <c r="AA30" s="110"/>
      <c r="AB30" s="8"/>
      <c r="AC30" s="110"/>
      <c r="AD30" s="8"/>
      <c r="AE30" s="110"/>
      <c r="AF30" s="8"/>
    </row>
    <row r="31" spans="1:32" ht="15" customHeight="1">
      <c r="A31" s="118">
        <f t="shared" si="0"/>
        <v>26</v>
      </c>
      <c r="B31" s="176" t="s">
        <v>363</v>
      </c>
      <c r="C31" s="176" t="s">
        <v>328</v>
      </c>
      <c r="D31" s="176">
        <v>1979</v>
      </c>
      <c r="E31" s="10" t="s">
        <v>28</v>
      </c>
      <c r="F31" s="168">
        <v>11</v>
      </c>
      <c r="G31" s="44">
        <f t="shared" si="1"/>
        <v>112</v>
      </c>
      <c r="H31" s="45">
        <f t="shared" si="2"/>
        <v>246</v>
      </c>
      <c r="I31" s="110"/>
      <c r="J31" s="8"/>
      <c r="K31" s="110">
        <v>35</v>
      </c>
      <c r="L31" s="8">
        <v>79</v>
      </c>
      <c r="S31" s="110"/>
      <c r="T31" s="8"/>
      <c r="U31" s="123"/>
      <c r="V31" s="8"/>
      <c r="W31" s="110">
        <v>36</v>
      </c>
      <c r="X31" s="8">
        <v>82</v>
      </c>
      <c r="Y31" s="112"/>
      <c r="Z31" s="43"/>
      <c r="AA31" s="110"/>
      <c r="AB31" s="8"/>
      <c r="AC31" s="110">
        <v>41</v>
      </c>
      <c r="AD31" s="8">
        <v>85</v>
      </c>
      <c r="AE31" s="110"/>
      <c r="AF31" s="8"/>
    </row>
    <row r="32" spans="1:32" ht="15" customHeight="1">
      <c r="A32" s="118">
        <f t="shared" si="0"/>
        <v>27</v>
      </c>
      <c r="B32" s="176" t="s">
        <v>66</v>
      </c>
      <c r="C32" s="176" t="s">
        <v>343</v>
      </c>
      <c r="D32" s="176">
        <v>1953</v>
      </c>
      <c r="E32" s="10" t="s">
        <v>143</v>
      </c>
      <c r="F32" s="168">
        <v>2</v>
      </c>
      <c r="G32" s="44">
        <f t="shared" si="1"/>
        <v>200</v>
      </c>
      <c r="H32" s="45">
        <f t="shared" si="2"/>
        <v>242</v>
      </c>
      <c r="I32" s="110">
        <v>50</v>
      </c>
      <c r="J32" s="8">
        <v>66</v>
      </c>
      <c r="K32" s="110"/>
      <c r="L32" s="8"/>
      <c r="M32" s="110"/>
      <c r="N32" s="8"/>
      <c r="Q32" s="171"/>
      <c r="R32" s="8"/>
      <c r="S32" s="110">
        <v>50</v>
      </c>
      <c r="T32" s="8">
        <v>42</v>
      </c>
      <c r="U32" s="123"/>
      <c r="V32" s="8"/>
      <c r="W32" s="110">
        <v>50</v>
      </c>
      <c r="X32" s="8">
        <v>64</v>
      </c>
      <c r="Y32" s="110"/>
      <c r="Z32" s="8"/>
      <c r="AA32" s="110">
        <v>50</v>
      </c>
      <c r="AB32" s="8">
        <v>70</v>
      </c>
      <c r="AC32" s="110"/>
      <c r="AD32" s="8"/>
      <c r="AE32" s="110"/>
      <c r="AF32" s="8"/>
    </row>
    <row r="33" spans="1:32" ht="15" customHeight="1">
      <c r="A33" s="118">
        <f t="shared" si="0"/>
        <v>28</v>
      </c>
      <c r="B33" s="176" t="s">
        <v>48</v>
      </c>
      <c r="C33" s="176" t="s">
        <v>326</v>
      </c>
      <c r="D33" s="176">
        <v>1961</v>
      </c>
      <c r="E33" s="10" t="s">
        <v>67</v>
      </c>
      <c r="F33" s="169">
        <v>5</v>
      </c>
      <c r="G33" s="44">
        <f t="shared" si="1"/>
        <v>150</v>
      </c>
      <c r="H33" s="45">
        <f t="shared" si="2"/>
        <v>238</v>
      </c>
      <c r="I33" s="110">
        <v>50</v>
      </c>
      <c r="J33" s="8">
        <v>82</v>
      </c>
      <c r="K33" s="116"/>
      <c r="L33" s="49"/>
      <c r="M33" s="110"/>
      <c r="N33" s="49"/>
      <c r="O33" s="48"/>
      <c r="P33" s="49"/>
      <c r="Q33" s="171"/>
      <c r="R33" s="8"/>
      <c r="S33" s="110">
        <v>50</v>
      </c>
      <c r="T33" s="8">
        <v>75</v>
      </c>
      <c r="U33" s="123"/>
      <c r="V33" s="8"/>
      <c r="W33" s="110"/>
      <c r="X33" s="8"/>
      <c r="Y33" s="110"/>
      <c r="Z33" s="8"/>
      <c r="AA33" s="110"/>
      <c r="AB33" s="8"/>
      <c r="AC33" s="110">
        <v>50</v>
      </c>
      <c r="AD33" s="8">
        <v>81</v>
      </c>
      <c r="AE33" s="115"/>
      <c r="AF33" s="42"/>
    </row>
    <row r="34" spans="1:32" ht="15" customHeight="1">
      <c r="A34" s="118">
        <f t="shared" si="0"/>
        <v>29</v>
      </c>
      <c r="B34" s="176" t="s">
        <v>360</v>
      </c>
      <c r="C34" s="176" t="s">
        <v>25</v>
      </c>
      <c r="D34" s="176">
        <v>1962</v>
      </c>
      <c r="E34" s="10" t="s">
        <v>67</v>
      </c>
      <c r="F34" s="169">
        <v>4</v>
      </c>
      <c r="G34" s="44">
        <f t="shared" si="1"/>
        <v>150</v>
      </c>
      <c r="H34" s="45">
        <f t="shared" si="2"/>
        <v>237</v>
      </c>
      <c r="I34" s="112"/>
      <c r="J34" s="42"/>
      <c r="K34" s="110">
        <v>50</v>
      </c>
      <c r="L34" s="8">
        <v>81</v>
      </c>
      <c r="M34" s="112"/>
      <c r="N34" s="43"/>
      <c r="O34" s="47"/>
      <c r="P34" s="42"/>
      <c r="Q34" s="171"/>
      <c r="R34" s="8"/>
      <c r="S34" s="110"/>
      <c r="T34" s="8"/>
      <c r="U34" s="123"/>
      <c r="V34" s="8"/>
      <c r="W34" s="110">
        <v>50</v>
      </c>
      <c r="X34" s="8">
        <v>81</v>
      </c>
      <c r="Y34" s="115"/>
      <c r="Z34" s="42"/>
      <c r="AA34" s="110"/>
      <c r="AB34" s="8"/>
      <c r="AC34" s="110"/>
      <c r="AD34" s="8"/>
      <c r="AE34" s="110">
        <v>50</v>
      </c>
      <c r="AF34" s="8">
        <v>75</v>
      </c>
    </row>
    <row r="35" spans="1:32" ht="15" customHeight="1">
      <c r="A35" s="118">
        <f t="shared" si="0"/>
        <v>30</v>
      </c>
      <c r="B35" s="176" t="s">
        <v>242</v>
      </c>
      <c r="C35" s="176" t="s">
        <v>240</v>
      </c>
      <c r="D35" s="176">
        <v>1984</v>
      </c>
      <c r="E35" s="10" t="s">
        <v>28</v>
      </c>
      <c r="F35" s="169">
        <v>12</v>
      </c>
      <c r="G35" s="44">
        <f t="shared" si="1"/>
        <v>109</v>
      </c>
      <c r="H35" s="45">
        <f t="shared" si="2"/>
        <v>230</v>
      </c>
      <c r="I35" s="110"/>
      <c r="J35" s="8"/>
      <c r="K35" s="110"/>
      <c r="L35" s="8"/>
      <c r="M35" s="110"/>
      <c r="N35" s="8"/>
      <c r="O35" s="46"/>
      <c r="P35" s="43"/>
      <c r="Q35" s="171"/>
      <c r="R35" s="8"/>
      <c r="S35" s="110">
        <v>36</v>
      </c>
      <c r="T35" s="8">
        <v>72</v>
      </c>
      <c r="U35" s="123">
        <v>37</v>
      </c>
      <c r="V35" s="8">
        <v>81</v>
      </c>
      <c r="W35" s="110"/>
      <c r="X35" s="8"/>
      <c r="Y35" s="112"/>
      <c r="Z35" s="43"/>
      <c r="AA35" s="116"/>
      <c r="AB35" s="49"/>
      <c r="AC35" s="110">
        <v>36</v>
      </c>
      <c r="AD35" s="8">
        <v>77</v>
      </c>
      <c r="AE35" s="110"/>
      <c r="AF35" s="8"/>
    </row>
    <row r="36" spans="1:32" ht="15" customHeight="1">
      <c r="A36" s="118">
        <v>32</v>
      </c>
      <c r="B36" s="176" t="s">
        <v>145</v>
      </c>
      <c r="C36" s="176" t="s">
        <v>328</v>
      </c>
      <c r="D36" s="176" t="s">
        <v>245</v>
      </c>
      <c r="E36" s="10" t="s">
        <v>28</v>
      </c>
      <c r="F36" s="169">
        <v>13</v>
      </c>
      <c r="G36" s="44">
        <f t="shared" si="1"/>
        <v>108</v>
      </c>
      <c r="H36" s="45">
        <f t="shared" si="2"/>
        <v>227</v>
      </c>
      <c r="I36" s="110">
        <v>34</v>
      </c>
      <c r="J36" s="8">
        <v>78</v>
      </c>
      <c r="K36" s="110"/>
      <c r="L36" s="8"/>
      <c r="M36" s="110"/>
      <c r="N36" s="8"/>
      <c r="O36" s="47"/>
      <c r="P36" s="42"/>
      <c r="Q36" s="110">
        <v>40</v>
      </c>
      <c r="R36" s="8">
        <v>82</v>
      </c>
      <c r="S36" s="110">
        <v>34</v>
      </c>
      <c r="T36" s="8">
        <v>67</v>
      </c>
      <c r="U36" s="116"/>
      <c r="V36" s="49"/>
      <c r="W36" s="110"/>
      <c r="X36" s="8"/>
      <c r="Y36" s="110"/>
      <c r="Z36" s="8"/>
      <c r="AA36" s="110"/>
      <c r="AB36" s="8"/>
      <c r="AC36" s="110"/>
      <c r="AD36" s="8"/>
      <c r="AE36" s="110"/>
      <c r="AF36" s="8"/>
    </row>
    <row r="37" spans="1:32" ht="15" customHeight="1">
      <c r="A37" s="118">
        <v>33</v>
      </c>
      <c r="B37" s="176" t="s">
        <v>294</v>
      </c>
      <c r="C37" s="176" t="s">
        <v>299</v>
      </c>
      <c r="D37" s="176" t="s">
        <v>314</v>
      </c>
      <c r="E37" s="10" t="s">
        <v>28</v>
      </c>
      <c r="F37" s="169">
        <v>15</v>
      </c>
      <c r="G37" s="44">
        <f t="shared" si="1"/>
        <v>104</v>
      </c>
      <c r="H37" s="45">
        <f t="shared" si="2"/>
        <v>224</v>
      </c>
      <c r="I37" s="116"/>
      <c r="J37" s="49"/>
      <c r="K37" s="110"/>
      <c r="L37" s="8"/>
      <c r="M37" s="112"/>
      <c r="N37" s="49"/>
      <c r="O37" s="46"/>
      <c r="P37" s="49"/>
      <c r="Q37" s="110">
        <v>37</v>
      </c>
      <c r="R37" s="8">
        <v>77</v>
      </c>
      <c r="S37" s="110"/>
      <c r="T37" s="8"/>
      <c r="U37" s="123">
        <v>36</v>
      </c>
      <c r="V37" s="8">
        <v>75</v>
      </c>
      <c r="W37" s="110">
        <v>31</v>
      </c>
      <c r="X37" s="8">
        <v>72</v>
      </c>
      <c r="Y37" s="110"/>
      <c r="Z37" s="8"/>
      <c r="AA37" s="110"/>
      <c r="AB37" s="8"/>
      <c r="AC37" s="110"/>
      <c r="AD37" s="8"/>
      <c r="AE37" s="110"/>
      <c r="AF37" s="8"/>
    </row>
    <row r="38" spans="1:32" ht="15" customHeight="1">
      <c r="A38" s="118">
        <v>34</v>
      </c>
      <c r="B38" s="176" t="s">
        <v>313</v>
      </c>
      <c r="C38" s="176" t="s">
        <v>189</v>
      </c>
      <c r="D38" s="176">
        <v>1975</v>
      </c>
      <c r="E38" s="10" t="s">
        <v>28</v>
      </c>
      <c r="F38" s="168">
        <v>14</v>
      </c>
      <c r="G38" s="44">
        <f t="shared" ref="G38:G69" si="3">IF((COUNT(I38:AF38)/2)&gt;=5,SUM(LARGE(I38:AF38,COUNT(I38:AF38)/2+1),LARGE(I38:AF38,COUNT(I38:AF38)/2+2),LARGE(I38:AF38,COUNT(I38:AF38)/2+3),LARGE(I38:AF38,COUNT(I38:AF38)/2+4),LARGE(I38:AF38,COUNT(I38:AF38)/2+5)),SUM(I38,K38,M38,O38,Q38,S38,U38,Y38,W38,,AA38,AC38,AE38))</f>
        <v>106</v>
      </c>
      <c r="H38" s="45">
        <f t="shared" ref="H38:H69" si="4">IF((COUNT(I38:AF38)/2)&gt;=5,SUM(LARGE(I38:AF38,1),LARGE(I38:AF38,2),LARGE(I38:AF38,3),LARGE(I38:AF38,4),LARGE(I38:AF38,5)),SUM(J38,L38,N38,P38,R38,T38,V38,X38,Z38,AB38,AD38,AF38))</f>
        <v>220</v>
      </c>
      <c r="I38" s="110"/>
      <c r="J38" s="8"/>
      <c r="Q38" s="110">
        <v>38</v>
      </c>
      <c r="R38" s="8">
        <v>79</v>
      </c>
      <c r="S38" s="110">
        <v>30</v>
      </c>
      <c r="T38" s="8">
        <v>59</v>
      </c>
      <c r="U38" s="123">
        <v>38</v>
      </c>
      <c r="V38" s="8">
        <v>82</v>
      </c>
      <c r="Y38" s="113"/>
      <c r="Z38" s="8"/>
      <c r="AA38" s="110"/>
      <c r="AB38" s="8"/>
      <c r="AC38" s="110"/>
      <c r="AD38" s="8"/>
      <c r="AE38" s="110"/>
      <c r="AF38" s="8"/>
    </row>
    <row r="39" spans="1:32" ht="15" customHeight="1">
      <c r="A39" s="118">
        <v>35</v>
      </c>
      <c r="B39" s="176" t="s">
        <v>239</v>
      </c>
      <c r="C39" s="176" t="s">
        <v>240</v>
      </c>
      <c r="D39" s="176">
        <v>1990</v>
      </c>
      <c r="E39" s="10" t="s">
        <v>23</v>
      </c>
      <c r="F39" s="169">
        <v>2</v>
      </c>
      <c r="G39" s="44">
        <f t="shared" si="3"/>
        <v>126</v>
      </c>
      <c r="H39" s="45">
        <f t="shared" si="4"/>
        <v>209</v>
      </c>
      <c r="I39" s="110"/>
      <c r="J39" s="8"/>
      <c r="K39" s="110"/>
      <c r="L39" s="8"/>
      <c r="M39" s="110"/>
      <c r="N39" s="8"/>
      <c r="O39" s="47"/>
      <c r="P39" s="42"/>
      <c r="Q39" s="171"/>
      <c r="R39" s="8"/>
      <c r="S39" s="110">
        <v>40</v>
      </c>
      <c r="T39" s="8">
        <v>58</v>
      </c>
      <c r="U39" s="123">
        <v>46</v>
      </c>
      <c r="V39" s="8">
        <v>79</v>
      </c>
      <c r="W39" s="110"/>
      <c r="X39" s="8"/>
      <c r="Y39" s="112"/>
      <c r="Z39" s="43"/>
      <c r="AA39" s="110"/>
      <c r="AB39" s="8"/>
      <c r="AC39" s="110">
        <v>40</v>
      </c>
      <c r="AD39" s="8">
        <v>72</v>
      </c>
      <c r="AE39" s="110"/>
      <c r="AF39" s="8"/>
    </row>
    <row r="40" spans="1:32" ht="15" customHeight="1">
      <c r="A40" s="118">
        <v>36</v>
      </c>
      <c r="B40" s="176" t="s">
        <v>296</v>
      </c>
      <c r="C40" s="176" t="s">
        <v>410</v>
      </c>
      <c r="D40" s="176">
        <v>1968</v>
      </c>
      <c r="E40" s="10" t="s">
        <v>49</v>
      </c>
      <c r="F40" s="169">
        <v>7</v>
      </c>
      <c r="G40" s="44">
        <f t="shared" si="3"/>
        <v>115</v>
      </c>
      <c r="H40" s="45">
        <f t="shared" si="4"/>
        <v>205</v>
      </c>
      <c r="I40" s="110"/>
      <c r="J40" s="8"/>
      <c r="K40" s="110"/>
      <c r="L40" s="8"/>
      <c r="M40" s="110"/>
      <c r="N40" s="8"/>
      <c r="O40" s="47"/>
      <c r="P40" s="42"/>
      <c r="Q40" s="171"/>
      <c r="R40" s="8"/>
      <c r="S40" s="110">
        <v>35</v>
      </c>
      <c r="T40" s="8">
        <v>56</v>
      </c>
      <c r="U40" s="123">
        <v>40</v>
      </c>
      <c r="V40" s="8">
        <v>78</v>
      </c>
      <c r="W40" s="110">
        <v>40</v>
      </c>
      <c r="X40" s="8">
        <v>71</v>
      </c>
      <c r="Y40" s="116"/>
      <c r="Z40" s="49"/>
      <c r="AA40" s="110"/>
      <c r="AB40" s="8"/>
      <c r="AC40" s="110"/>
      <c r="AD40" s="8"/>
      <c r="AE40" s="110"/>
      <c r="AF40" s="8"/>
    </row>
    <row r="41" spans="1:32" ht="15" customHeight="1">
      <c r="A41" s="118">
        <v>37</v>
      </c>
      <c r="B41" s="176" t="s">
        <v>501</v>
      </c>
      <c r="C41" s="176" t="s">
        <v>73</v>
      </c>
      <c r="D41" s="176">
        <v>1994</v>
      </c>
      <c r="E41" s="10" t="s">
        <v>23</v>
      </c>
      <c r="F41" s="168">
        <v>3</v>
      </c>
      <c r="G41" s="44">
        <f t="shared" si="3"/>
        <v>100</v>
      </c>
      <c r="H41" s="45">
        <f t="shared" si="4"/>
        <v>200</v>
      </c>
      <c r="K41" s="110"/>
      <c r="L41" s="8"/>
      <c r="S41" s="110"/>
      <c r="T41" s="8"/>
      <c r="U41" s="123"/>
      <c r="V41" s="8"/>
      <c r="W41" s="110"/>
      <c r="X41" s="8"/>
      <c r="Y41" s="113"/>
      <c r="Z41" s="8"/>
      <c r="AA41" s="110"/>
      <c r="AB41" s="8"/>
      <c r="AC41" s="110">
        <v>50</v>
      </c>
      <c r="AD41" s="8">
        <v>100</v>
      </c>
      <c r="AE41" s="110">
        <v>50</v>
      </c>
      <c r="AF41" s="8">
        <v>100</v>
      </c>
    </row>
    <row r="42" spans="1:32" ht="15" customHeight="1">
      <c r="A42" s="118">
        <v>38</v>
      </c>
      <c r="B42" s="176" t="s">
        <v>68</v>
      </c>
      <c r="C42" s="176" t="s">
        <v>30</v>
      </c>
      <c r="D42" s="176">
        <v>1982</v>
      </c>
      <c r="E42" s="10" t="s">
        <v>28</v>
      </c>
      <c r="F42" s="169">
        <v>17</v>
      </c>
      <c r="G42" s="44">
        <f t="shared" si="3"/>
        <v>86</v>
      </c>
      <c r="H42" s="45">
        <f t="shared" si="4"/>
        <v>185</v>
      </c>
      <c r="I42" s="110">
        <v>40</v>
      </c>
      <c r="J42" s="8">
        <v>89</v>
      </c>
      <c r="K42" s="110">
        <v>46</v>
      </c>
      <c r="L42" s="8">
        <v>96</v>
      </c>
      <c r="M42" s="110"/>
      <c r="N42" s="8"/>
      <c r="O42" s="48"/>
      <c r="P42" s="49"/>
      <c r="Q42" s="171"/>
      <c r="R42" s="8"/>
      <c r="S42" s="110"/>
      <c r="T42" s="8"/>
      <c r="U42" s="123"/>
      <c r="V42" s="8"/>
      <c r="W42" s="110"/>
      <c r="X42" s="8"/>
      <c r="Y42" s="115"/>
      <c r="Z42" s="42"/>
      <c r="AA42" s="110"/>
      <c r="AB42" s="8"/>
      <c r="AC42" s="110"/>
      <c r="AD42" s="8"/>
    </row>
    <row r="43" spans="1:32" ht="15" customHeight="1">
      <c r="A43" s="118">
        <v>39</v>
      </c>
      <c r="B43" s="176" t="s">
        <v>394</v>
      </c>
      <c r="C43" s="176" t="s">
        <v>389</v>
      </c>
      <c r="D43" s="176">
        <v>1997</v>
      </c>
      <c r="E43" s="10" t="s">
        <v>46</v>
      </c>
      <c r="F43" s="168">
        <v>3</v>
      </c>
      <c r="G43" s="44">
        <f t="shared" si="3"/>
        <v>93</v>
      </c>
      <c r="H43" s="45">
        <f t="shared" si="4"/>
        <v>181</v>
      </c>
      <c r="K43" s="110"/>
      <c r="L43" s="8"/>
      <c r="Q43" s="171"/>
      <c r="R43" s="8"/>
      <c r="S43" s="110">
        <v>43</v>
      </c>
      <c r="T43" s="8">
        <v>90</v>
      </c>
      <c r="U43" s="123"/>
      <c r="V43" s="8"/>
      <c r="W43" s="110"/>
      <c r="X43" s="8"/>
      <c r="Y43" s="115"/>
      <c r="Z43" s="42"/>
      <c r="AA43" s="110"/>
      <c r="AB43" s="8"/>
      <c r="AC43" s="110">
        <v>50</v>
      </c>
      <c r="AD43" s="8">
        <v>91</v>
      </c>
    </row>
    <row r="44" spans="1:32" ht="15" customHeight="1">
      <c r="A44" s="118">
        <f t="shared" ref="A44:A69" si="5">ROW(A39)</f>
        <v>39</v>
      </c>
      <c r="B44" s="176" t="s">
        <v>183</v>
      </c>
      <c r="C44" s="176" t="s">
        <v>30</v>
      </c>
      <c r="D44" s="176">
        <v>1981</v>
      </c>
      <c r="E44" s="10" t="s">
        <v>28</v>
      </c>
      <c r="F44" s="169">
        <v>16</v>
      </c>
      <c r="G44" s="44">
        <f t="shared" si="3"/>
        <v>87</v>
      </c>
      <c r="H44" s="45">
        <f t="shared" si="4"/>
        <v>180</v>
      </c>
      <c r="I44" s="110">
        <v>50</v>
      </c>
      <c r="J44" s="8">
        <v>100</v>
      </c>
      <c r="K44" s="110"/>
      <c r="L44" s="8"/>
      <c r="M44" s="116"/>
      <c r="N44" s="49"/>
      <c r="O44" s="48"/>
      <c r="P44" s="49"/>
      <c r="Q44" s="171"/>
      <c r="R44" s="8"/>
      <c r="S44" s="110"/>
      <c r="T44" s="8"/>
      <c r="U44" s="123"/>
      <c r="V44" s="8"/>
      <c r="W44" s="110"/>
      <c r="X44" s="8"/>
      <c r="Y44" s="115"/>
      <c r="Z44" s="42"/>
      <c r="AA44" s="110"/>
      <c r="AB44" s="8"/>
      <c r="AC44" s="110">
        <v>37</v>
      </c>
      <c r="AD44" s="8">
        <v>80</v>
      </c>
      <c r="AE44" s="110"/>
      <c r="AF44" s="8"/>
    </row>
    <row r="45" spans="1:32" ht="15" customHeight="1">
      <c r="A45" s="118">
        <f t="shared" si="5"/>
        <v>40</v>
      </c>
      <c r="B45" s="176" t="s">
        <v>82</v>
      </c>
      <c r="C45" s="176" t="s">
        <v>190</v>
      </c>
      <c r="D45" s="176">
        <v>1967</v>
      </c>
      <c r="E45" s="10" t="s">
        <v>49</v>
      </c>
      <c r="F45" s="169">
        <v>8</v>
      </c>
      <c r="G45" s="44">
        <f t="shared" si="3"/>
        <v>91</v>
      </c>
      <c r="H45" s="45">
        <f t="shared" si="4"/>
        <v>175</v>
      </c>
      <c r="I45" s="116"/>
      <c r="J45" s="49"/>
      <c r="K45" s="110"/>
      <c r="L45" s="8"/>
      <c r="M45" s="116"/>
      <c r="N45" s="49"/>
      <c r="O45" s="48"/>
      <c r="P45" s="49"/>
      <c r="Q45" s="171"/>
      <c r="R45" s="8"/>
      <c r="S45" s="110">
        <v>41</v>
      </c>
      <c r="T45" s="8">
        <v>82</v>
      </c>
      <c r="U45" s="110"/>
      <c r="V45" s="8"/>
      <c r="W45" s="110"/>
      <c r="X45" s="8"/>
      <c r="Y45" s="112"/>
      <c r="Z45" s="43"/>
      <c r="AA45" s="110"/>
      <c r="AB45" s="8"/>
      <c r="AC45" s="110">
        <v>50</v>
      </c>
      <c r="AD45" s="8">
        <v>93</v>
      </c>
      <c r="AE45" s="115"/>
      <c r="AF45" s="42"/>
    </row>
    <row r="46" spans="1:32" ht="15" customHeight="1">
      <c r="A46" s="118">
        <f t="shared" si="5"/>
        <v>41</v>
      </c>
      <c r="B46" s="176" t="s">
        <v>79</v>
      </c>
      <c r="C46" s="176" t="s">
        <v>359</v>
      </c>
      <c r="D46" s="176">
        <v>1979</v>
      </c>
      <c r="E46" s="10" t="s">
        <v>28</v>
      </c>
      <c r="F46" s="169">
        <v>18</v>
      </c>
      <c r="G46" s="44">
        <f t="shared" si="3"/>
        <v>70</v>
      </c>
      <c r="H46" s="45">
        <f t="shared" si="4"/>
        <v>159</v>
      </c>
      <c r="I46" s="116"/>
      <c r="J46" s="49"/>
      <c r="K46" s="110">
        <v>36</v>
      </c>
      <c r="L46" s="8">
        <v>82</v>
      </c>
      <c r="M46" s="116"/>
      <c r="N46" s="49"/>
      <c r="O46" s="48"/>
      <c r="P46" s="49"/>
      <c r="Q46" s="173"/>
      <c r="R46" s="49"/>
      <c r="S46" s="110"/>
      <c r="T46" s="8"/>
      <c r="U46" s="123"/>
      <c r="V46" s="8"/>
      <c r="W46" s="110">
        <v>34</v>
      </c>
      <c r="X46" s="8">
        <v>77</v>
      </c>
      <c r="Y46" s="112"/>
      <c r="Z46" s="43"/>
      <c r="AA46" s="110"/>
      <c r="AB46" s="8"/>
      <c r="AC46" s="110"/>
      <c r="AD46" s="8"/>
      <c r="AE46" s="110"/>
      <c r="AF46" s="8"/>
    </row>
    <row r="47" spans="1:32" ht="15" customHeight="1">
      <c r="A47" s="118">
        <f t="shared" si="5"/>
        <v>42</v>
      </c>
      <c r="B47" s="176" t="s">
        <v>487</v>
      </c>
      <c r="C47" s="176" t="s">
        <v>190</v>
      </c>
      <c r="D47" s="176" t="s">
        <v>488</v>
      </c>
      <c r="E47" s="10" t="s">
        <v>28</v>
      </c>
      <c r="F47" s="168">
        <v>19</v>
      </c>
      <c r="G47" s="44">
        <f t="shared" si="3"/>
        <v>69</v>
      </c>
      <c r="H47" s="45">
        <f t="shared" si="4"/>
        <v>145</v>
      </c>
      <c r="I47" s="110"/>
      <c r="J47" s="8"/>
      <c r="K47" s="110"/>
      <c r="L47" s="8"/>
      <c r="Q47" s="171"/>
      <c r="R47" s="8"/>
      <c r="S47" s="110"/>
      <c r="T47" s="8"/>
      <c r="U47" s="123"/>
      <c r="V47" s="8"/>
      <c r="W47" s="110"/>
      <c r="X47" s="8"/>
      <c r="Y47" s="110"/>
      <c r="Z47" s="8"/>
      <c r="AA47" s="110">
        <v>35</v>
      </c>
      <c r="AB47" s="8">
        <v>76</v>
      </c>
      <c r="AC47" s="110">
        <v>34</v>
      </c>
      <c r="AD47" s="8">
        <v>69</v>
      </c>
      <c r="AE47" s="110"/>
      <c r="AF47" s="8"/>
    </row>
    <row r="48" spans="1:32" ht="15" customHeight="1">
      <c r="A48" s="118">
        <f t="shared" si="5"/>
        <v>43</v>
      </c>
      <c r="B48" s="176" t="s">
        <v>403</v>
      </c>
      <c r="C48" s="176" t="s">
        <v>389</v>
      </c>
      <c r="D48" s="176">
        <v>1994</v>
      </c>
      <c r="E48" s="10" t="s">
        <v>23</v>
      </c>
      <c r="F48" s="169">
        <v>4</v>
      </c>
      <c r="G48" s="44">
        <f t="shared" si="3"/>
        <v>82</v>
      </c>
      <c r="H48" s="45">
        <f t="shared" si="4"/>
        <v>143</v>
      </c>
      <c r="I48" s="110"/>
      <c r="J48" s="8"/>
      <c r="K48" s="110"/>
      <c r="L48" s="8"/>
      <c r="M48" s="110"/>
      <c r="N48" s="42"/>
      <c r="O48" s="46"/>
      <c r="P48" s="43"/>
      <c r="Q48" s="171"/>
      <c r="R48" s="8"/>
      <c r="S48" s="110">
        <v>41</v>
      </c>
      <c r="T48" s="8">
        <v>69</v>
      </c>
      <c r="U48" s="123"/>
      <c r="V48" s="8"/>
      <c r="W48" s="112"/>
      <c r="X48" s="43"/>
      <c r="Y48" s="110"/>
      <c r="Z48" s="8"/>
      <c r="AA48" s="110"/>
      <c r="AB48" s="8"/>
      <c r="AC48" s="110">
        <v>41</v>
      </c>
      <c r="AD48" s="8">
        <v>74</v>
      </c>
      <c r="AE48" s="110"/>
      <c r="AF48" s="8"/>
    </row>
    <row r="49" spans="1:32" ht="15" customHeight="1">
      <c r="A49" s="118">
        <f t="shared" si="5"/>
        <v>44</v>
      </c>
      <c r="B49" s="176" t="s">
        <v>292</v>
      </c>
      <c r="C49" s="176" t="s">
        <v>328</v>
      </c>
      <c r="D49" s="176" t="s">
        <v>371</v>
      </c>
      <c r="E49" s="10" t="s">
        <v>28</v>
      </c>
      <c r="F49" s="169">
        <v>20</v>
      </c>
      <c r="G49" s="44">
        <f t="shared" si="3"/>
        <v>67</v>
      </c>
      <c r="H49" s="45">
        <f t="shared" si="4"/>
        <v>142</v>
      </c>
      <c r="I49" s="110"/>
      <c r="J49" s="8"/>
      <c r="K49" s="110"/>
      <c r="L49" s="8"/>
      <c r="M49" s="110"/>
      <c r="N49" s="42"/>
      <c r="O49" s="47"/>
      <c r="P49" s="42"/>
      <c r="Q49" s="171"/>
      <c r="R49" s="8"/>
      <c r="S49" s="110">
        <v>32</v>
      </c>
      <c r="T49" s="8">
        <v>62</v>
      </c>
      <c r="U49" s="123"/>
      <c r="V49" s="8"/>
      <c r="W49" s="110">
        <v>35</v>
      </c>
      <c r="X49" s="8">
        <v>80</v>
      </c>
      <c r="Y49" s="116"/>
      <c r="Z49" s="49"/>
      <c r="AA49" s="110"/>
      <c r="AB49" s="8"/>
      <c r="AC49" s="110"/>
      <c r="AD49" s="8"/>
      <c r="AE49" s="115"/>
      <c r="AF49" s="42"/>
    </row>
    <row r="50" spans="1:32" ht="15" customHeight="1">
      <c r="A50" s="118">
        <f t="shared" si="5"/>
        <v>45</v>
      </c>
      <c r="B50" s="176" t="s">
        <v>339</v>
      </c>
      <c r="C50" s="176" t="s">
        <v>340</v>
      </c>
      <c r="D50" s="176">
        <v>2011</v>
      </c>
      <c r="E50" s="10" t="s">
        <v>31</v>
      </c>
      <c r="F50" s="168">
        <v>3</v>
      </c>
      <c r="G50" s="44">
        <f t="shared" si="3"/>
        <v>82</v>
      </c>
      <c r="H50" s="45">
        <f t="shared" si="4"/>
        <v>140</v>
      </c>
      <c r="I50" s="110">
        <v>41</v>
      </c>
      <c r="J50" s="8">
        <v>69</v>
      </c>
      <c r="Q50" s="110">
        <v>41</v>
      </c>
      <c r="R50" s="8">
        <v>71</v>
      </c>
      <c r="S50" s="110"/>
      <c r="T50" s="8"/>
      <c r="U50" s="123"/>
      <c r="V50" s="8"/>
      <c r="W50" s="110"/>
      <c r="X50" s="8"/>
      <c r="Y50" s="110"/>
      <c r="Z50" s="8"/>
      <c r="AA50" s="110"/>
      <c r="AB50" s="8"/>
      <c r="AC50" s="110"/>
      <c r="AD50" s="43"/>
      <c r="AE50" s="110"/>
      <c r="AF50" s="8"/>
    </row>
    <row r="51" spans="1:32" ht="15" customHeight="1">
      <c r="A51" s="118">
        <f t="shared" si="5"/>
        <v>46</v>
      </c>
      <c r="B51" s="176" t="s">
        <v>341</v>
      </c>
      <c r="C51" s="176" t="s">
        <v>340</v>
      </c>
      <c r="D51" s="176">
        <v>1958</v>
      </c>
      <c r="E51" s="10" t="s">
        <v>67</v>
      </c>
      <c r="F51" s="168">
        <v>6</v>
      </c>
      <c r="G51" s="44">
        <f t="shared" si="3"/>
        <v>84</v>
      </c>
      <c r="H51" s="45">
        <f t="shared" si="4"/>
        <v>136</v>
      </c>
      <c r="I51" s="110">
        <v>43</v>
      </c>
      <c r="J51" s="8">
        <v>68</v>
      </c>
      <c r="K51" s="110"/>
      <c r="L51" s="8"/>
      <c r="Q51" s="110">
        <v>41</v>
      </c>
      <c r="R51" s="8">
        <v>68</v>
      </c>
      <c r="S51" s="110"/>
      <c r="T51" s="8"/>
      <c r="U51" s="123"/>
      <c r="V51" s="8"/>
      <c r="Y51" s="110"/>
      <c r="Z51" s="8"/>
      <c r="AA51" s="115"/>
      <c r="AB51" s="42"/>
      <c r="AC51" s="110"/>
      <c r="AD51" s="8"/>
      <c r="AE51" s="110"/>
      <c r="AF51" s="8"/>
    </row>
    <row r="52" spans="1:32" ht="15" customHeight="1">
      <c r="A52" s="118">
        <f t="shared" si="5"/>
        <v>47</v>
      </c>
      <c r="B52" s="176" t="s">
        <v>406</v>
      </c>
      <c r="C52" s="176" t="s">
        <v>407</v>
      </c>
      <c r="D52" s="176">
        <v>1971</v>
      </c>
      <c r="E52" s="10" t="s">
        <v>49</v>
      </c>
      <c r="F52" s="169">
        <v>9</v>
      </c>
      <c r="G52" s="44">
        <f t="shared" si="3"/>
        <v>77</v>
      </c>
      <c r="H52" s="45">
        <f t="shared" si="4"/>
        <v>134</v>
      </c>
      <c r="I52" s="116"/>
      <c r="J52" s="49"/>
      <c r="K52" s="116"/>
      <c r="L52" s="49"/>
      <c r="M52" s="116"/>
      <c r="N52" s="49"/>
      <c r="O52" s="48"/>
      <c r="P52" s="49"/>
      <c r="Q52" s="171"/>
      <c r="R52" s="8"/>
      <c r="S52" s="110">
        <v>36</v>
      </c>
      <c r="T52" s="8">
        <v>61</v>
      </c>
      <c r="U52" s="123"/>
      <c r="V52" s="8"/>
      <c r="W52" s="110"/>
      <c r="X52" s="8"/>
      <c r="AA52" s="110"/>
      <c r="AB52" s="8"/>
      <c r="AC52" s="110">
        <v>41</v>
      </c>
      <c r="AD52" s="8">
        <v>73</v>
      </c>
      <c r="AE52" s="110"/>
      <c r="AF52" s="8"/>
    </row>
    <row r="53" spans="1:32" ht="15" customHeight="1">
      <c r="A53" s="118">
        <f t="shared" si="5"/>
        <v>48</v>
      </c>
      <c r="B53" s="176" t="s">
        <v>298</v>
      </c>
      <c r="C53" s="176" t="s">
        <v>421</v>
      </c>
      <c r="D53" s="176">
        <v>1979</v>
      </c>
      <c r="E53" s="10" t="s">
        <v>28</v>
      </c>
      <c r="F53" s="169">
        <v>21</v>
      </c>
      <c r="G53" s="44">
        <f t="shared" si="3"/>
        <v>60</v>
      </c>
      <c r="H53" s="45">
        <f t="shared" si="4"/>
        <v>115</v>
      </c>
      <c r="I53" s="110"/>
      <c r="J53" s="8"/>
      <c r="K53" s="110"/>
      <c r="L53" s="8"/>
      <c r="M53" s="110"/>
      <c r="N53" s="8"/>
      <c r="O53" s="47"/>
      <c r="P53" s="42"/>
      <c r="Q53" s="171"/>
      <c r="R53" s="8"/>
      <c r="S53" s="110">
        <v>25</v>
      </c>
      <c r="T53" s="8">
        <v>43</v>
      </c>
      <c r="U53" s="123">
        <v>35</v>
      </c>
      <c r="V53" s="8">
        <v>72</v>
      </c>
      <c r="W53" s="110"/>
      <c r="X53" s="8"/>
      <c r="AA53" s="110"/>
      <c r="AB53" s="8"/>
      <c r="AC53" s="115"/>
      <c r="AD53" s="42"/>
      <c r="AE53" s="110"/>
      <c r="AF53" s="8"/>
    </row>
    <row r="54" spans="1:32" ht="15" customHeight="1">
      <c r="A54" s="118">
        <f t="shared" si="5"/>
        <v>49</v>
      </c>
      <c r="B54" s="176" t="s">
        <v>317</v>
      </c>
      <c r="C54" s="176" t="s">
        <v>318</v>
      </c>
      <c r="D54" s="176" t="s">
        <v>314</v>
      </c>
      <c r="E54" s="10" t="s">
        <v>28</v>
      </c>
      <c r="F54" s="169">
        <v>22</v>
      </c>
      <c r="G54" s="44">
        <f t="shared" si="3"/>
        <v>56</v>
      </c>
      <c r="H54" s="45">
        <f t="shared" si="4"/>
        <v>113</v>
      </c>
      <c r="I54" s="110"/>
      <c r="J54" s="8"/>
      <c r="K54" s="110"/>
      <c r="L54" s="8"/>
      <c r="M54" s="115"/>
      <c r="N54" s="42"/>
      <c r="O54" s="47"/>
      <c r="P54" s="42"/>
      <c r="Q54" s="171"/>
      <c r="R54" s="8"/>
      <c r="S54" s="110">
        <v>26</v>
      </c>
      <c r="T54" s="8">
        <v>45</v>
      </c>
      <c r="U54" s="123"/>
      <c r="V54" s="8"/>
      <c r="W54" s="110">
        <v>30</v>
      </c>
      <c r="X54" s="8">
        <v>68</v>
      </c>
      <c r="Y54" s="116"/>
      <c r="Z54" s="49"/>
      <c r="AA54" s="110"/>
      <c r="AB54" s="8"/>
      <c r="AC54" s="110"/>
      <c r="AD54" s="8"/>
    </row>
    <row r="55" spans="1:32" ht="15" customHeight="1">
      <c r="A55" s="118">
        <f t="shared" si="5"/>
        <v>50</v>
      </c>
      <c r="B55" s="176" t="s">
        <v>211</v>
      </c>
      <c r="C55" s="176" t="s">
        <v>189</v>
      </c>
      <c r="D55" s="176" t="s">
        <v>246</v>
      </c>
      <c r="E55" s="10" t="s">
        <v>31</v>
      </c>
      <c r="F55" s="169">
        <v>4</v>
      </c>
      <c r="G55" s="44">
        <f t="shared" si="3"/>
        <v>50</v>
      </c>
      <c r="H55" s="45">
        <f t="shared" si="4"/>
        <v>100</v>
      </c>
      <c r="I55" s="116"/>
      <c r="J55" s="42"/>
      <c r="K55" s="110"/>
      <c r="L55" s="8"/>
      <c r="M55" s="110"/>
      <c r="N55" s="8"/>
      <c r="O55" s="48"/>
      <c r="P55" s="49"/>
      <c r="Q55" s="110">
        <v>50</v>
      </c>
      <c r="R55" s="8">
        <v>100</v>
      </c>
      <c r="S55" s="110"/>
      <c r="T55" s="8"/>
      <c r="U55" s="123"/>
      <c r="V55" s="8"/>
      <c r="W55" s="110"/>
      <c r="X55" s="8"/>
      <c r="AA55" s="110"/>
      <c r="AB55" s="8"/>
      <c r="AC55" s="110"/>
      <c r="AD55" s="8"/>
      <c r="AE55" s="110"/>
      <c r="AF55" s="8"/>
    </row>
    <row r="56" spans="1:32" ht="15" customHeight="1">
      <c r="A56" s="118">
        <f t="shared" si="5"/>
        <v>51</v>
      </c>
      <c r="B56" s="176" t="s">
        <v>388</v>
      </c>
      <c r="C56" s="176" t="s">
        <v>389</v>
      </c>
      <c r="D56" s="176">
        <v>1999</v>
      </c>
      <c r="E56" s="10" t="s">
        <v>46</v>
      </c>
      <c r="F56" s="168">
        <v>4</v>
      </c>
      <c r="G56" s="44">
        <f t="shared" si="3"/>
        <v>50</v>
      </c>
      <c r="H56" s="45">
        <f t="shared" si="4"/>
        <v>100</v>
      </c>
      <c r="K56" s="110"/>
      <c r="L56" s="8"/>
      <c r="Q56" s="171"/>
      <c r="R56" s="8"/>
      <c r="S56" s="110">
        <v>50</v>
      </c>
      <c r="T56" s="8">
        <v>100</v>
      </c>
      <c r="U56" s="123"/>
      <c r="V56" s="8"/>
      <c r="W56" s="110"/>
      <c r="X56" s="8"/>
      <c r="Y56" s="110"/>
      <c r="Z56" s="8"/>
      <c r="AA56" s="110"/>
      <c r="AB56" s="8"/>
      <c r="AC56" s="116"/>
      <c r="AD56" s="50"/>
    </row>
    <row r="57" spans="1:32" ht="15" customHeight="1">
      <c r="A57" s="118">
        <f t="shared" si="5"/>
        <v>52</v>
      </c>
      <c r="B57" s="176" t="s">
        <v>181</v>
      </c>
      <c r="C57" s="176" t="s">
        <v>189</v>
      </c>
      <c r="D57" s="176" t="s">
        <v>370</v>
      </c>
      <c r="E57" s="10" t="s">
        <v>46</v>
      </c>
      <c r="F57" s="169">
        <v>5</v>
      </c>
      <c r="G57" s="44">
        <f t="shared" si="3"/>
        <v>50</v>
      </c>
      <c r="H57" s="45">
        <f t="shared" si="4"/>
        <v>96</v>
      </c>
      <c r="I57" s="110"/>
      <c r="J57" s="8"/>
      <c r="K57" s="110"/>
      <c r="L57" s="8"/>
      <c r="M57" s="110"/>
      <c r="N57" s="8"/>
      <c r="O57" s="47"/>
      <c r="P57" s="42"/>
      <c r="Q57" s="110">
        <v>50</v>
      </c>
      <c r="R57" s="8">
        <v>96</v>
      </c>
      <c r="S57" s="110"/>
      <c r="T57" s="8"/>
      <c r="W57" s="115"/>
      <c r="X57" s="42"/>
      <c r="Y57" s="115"/>
      <c r="Z57" s="42"/>
      <c r="AA57" s="110"/>
      <c r="AB57" s="8"/>
      <c r="AC57" s="110"/>
      <c r="AD57" s="8"/>
    </row>
    <row r="58" spans="1:32" ht="15" customHeight="1">
      <c r="A58" s="118">
        <f t="shared" si="5"/>
        <v>53</v>
      </c>
      <c r="B58" s="176" t="s">
        <v>390</v>
      </c>
      <c r="C58" s="176" t="s">
        <v>391</v>
      </c>
      <c r="D58" s="176">
        <v>1986</v>
      </c>
      <c r="E58" s="10" t="s">
        <v>23</v>
      </c>
      <c r="F58" s="168">
        <v>7</v>
      </c>
      <c r="G58" s="44">
        <f t="shared" si="3"/>
        <v>50</v>
      </c>
      <c r="H58" s="45">
        <f t="shared" si="4"/>
        <v>96</v>
      </c>
      <c r="I58" s="110"/>
      <c r="J58" s="8"/>
      <c r="K58" s="110"/>
      <c r="L58" s="8"/>
      <c r="M58" s="122"/>
      <c r="N58" s="111"/>
      <c r="O58" s="2"/>
      <c r="Q58" s="171"/>
      <c r="R58" s="8"/>
      <c r="S58" s="110">
        <v>50</v>
      </c>
      <c r="T58" s="8">
        <v>96</v>
      </c>
      <c r="Y58" s="116"/>
      <c r="Z58" s="49"/>
      <c r="AA58" s="110"/>
      <c r="AB58" s="8"/>
      <c r="AC58" s="110"/>
      <c r="AD58" s="8"/>
      <c r="AE58" s="110"/>
      <c r="AF58" s="8"/>
    </row>
    <row r="59" spans="1:32" ht="15" customHeight="1">
      <c r="A59" s="118">
        <f t="shared" si="5"/>
        <v>54</v>
      </c>
      <c r="B59" s="176" t="s">
        <v>449</v>
      </c>
      <c r="C59" s="176" t="s">
        <v>189</v>
      </c>
      <c r="D59" s="176">
        <v>2007</v>
      </c>
      <c r="E59" s="10" t="s">
        <v>31</v>
      </c>
      <c r="F59" s="169">
        <v>2</v>
      </c>
      <c r="G59" s="44">
        <f t="shared" si="3"/>
        <v>89</v>
      </c>
      <c r="H59" s="45">
        <f t="shared" si="4"/>
        <v>93</v>
      </c>
      <c r="I59" s="110"/>
      <c r="J59" s="8"/>
      <c r="K59" s="110"/>
      <c r="L59" s="8"/>
      <c r="M59" s="110"/>
      <c r="N59" s="8"/>
      <c r="O59" s="48"/>
      <c r="P59" s="49"/>
      <c r="Q59" s="171"/>
      <c r="R59" s="8"/>
      <c r="S59" s="110"/>
      <c r="T59" s="8"/>
      <c r="U59" s="123"/>
      <c r="V59" s="8"/>
      <c r="W59" s="110"/>
      <c r="X59" s="8"/>
      <c r="Y59" s="110"/>
      <c r="Z59" s="8"/>
      <c r="AC59" s="110">
        <v>43</v>
      </c>
      <c r="AD59" s="8"/>
      <c r="AE59" s="110">
        <v>46</v>
      </c>
      <c r="AF59" s="8">
        <v>93</v>
      </c>
    </row>
    <row r="60" spans="1:32" ht="15" customHeight="1">
      <c r="A60" s="118">
        <f t="shared" si="5"/>
        <v>55</v>
      </c>
      <c r="B60" s="176" t="s">
        <v>392</v>
      </c>
      <c r="C60" s="176" t="s">
        <v>189</v>
      </c>
      <c r="D60" s="176">
        <v>1974</v>
      </c>
      <c r="E60" s="10" t="s">
        <v>49</v>
      </c>
      <c r="F60" s="168">
        <v>10</v>
      </c>
      <c r="G60" s="44">
        <f t="shared" si="3"/>
        <v>50</v>
      </c>
      <c r="H60" s="45">
        <f t="shared" si="4"/>
        <v>93</v>
      </c>
      <c r="S60" s="110">
        <v>50</v>
      </c>
      <c r="T60" s="8">
        <v>93</v>
      </c>
      <c r="W60" s="110"/>
      <c r="X60" s="8"/>
      <c r="Y60" s="116"/>
      <c r="Z60" s="49"/>
      <c r="AA60" s="110"/>
      <c r="AB60" s="8"/>
      <c r="AC60" s="110"/>
      <c r="AD60" s="8"/>
    </row>
    <row r="61" spans="1:32" ht="15" customHeight="1">
      <c r="A61" s="118">
        <f t="shared" si="5"/>
        <v>56</v>
      </c>
      <c r="B61" s="176" t="s">
        <v>393</v>
      </c>
      <c r="C61" s="176" t="s">
        <v>389</v>
      </c>
      <c r="D61" s="176">
        <v>1997</v>
      </c>
      <c r="E61" s="10" t="s">
        <v>46</v>
      </c>
      <c r="F61" s="168">
        <v>7</v>
      </c>
      <c r="G61" s="44">
        <f t="shared" si="3"/>
        <v>46</v>
      </c>
      <c r="H61" s="45">
        <f t="shared" si="4"/>
        <v>91</v>
      </c>
      <c r="S61" s="110">
        <v>46</v>
      </c>
      <c r="T61" s="8">
        <v>91</v>
      </c>
      <c r="U61" s="123"/>
      <c r="V61" s="8"/>
      <c r="Y61" s="110"/>
      <c r="Z61" s="8"/>
      <c r="AA61" s="110"/>
      <c r="AB61" s="8"/>
      <c r="AC61" s="110"/>
      <c r="AD61" s="8"/>
      <c r="AE61" s="115"/>
      <c r="AF61" s="42"/>
    </row>
    <row r="62" spans="1:32" ht="15" customHeight="1">
      <c r="A62" s="118">
        <f t="shared" si="5"/>
        <v>57</v>
      </c>
      <c r="B62" s="176" t="s">
        <v>311</v>
      </c>
      <c r="C62" s="176" t="s">
        <v>73</v>
      </c>
      <c r="D62" s="176" t="s">
        <v>254</v>
      </c>
      <c r="E62" s="10" t="s">
        <v>46</v>
      </c>
      <c r="F62" s="169">
        <v>8</v>
      </c>
      <c r="G62" s="44">
        <f t="shared" si="3"/>
        <v>46</v>
      </c>
      <c r="H62" s="45">
        <f t="shared" si="4"/>
        <v>90</v>
      </c>
      <c r="I62" s="116"/>
      <c r="J62" s="49"/>
      <c r="K62" s="110"/>
      <c r="L62" s="8"/>
      <c r="M62" s="110"/>
      <c r="N62" s="8"/>
      <c r="O62" s="48"/>
      <c r="P62" s="49"/>
      <c r="Q62" s="110">
        <v>46</v>
      </c>
      <c r="R62" s="8">
        <v>90</v>
      </c>
      <c r="S62" s="110"/>
      <c r="T62" s="8"/>
      <c r="U62" s="123"/>
      <c r="V62" s="8"/>
      <c r="W62" s="110"/>
      <c r="X62" s="8"/>
      <c r="Y62" s="116"/>
      <c r="Z62" s="49"/>
      <c r="AA62" s="110"/>
      <c r="AB62" s="8"/>
      <c r="AC62" s="110"/>
      <c r="AD62" s="8"/>
      <c r="AE62" s="116"/>
      <c r="AF62" s="50"/>
    </row>
    <row r="63" spans="1:32" ht="15" customHeight="1">
      <c r="A63" s="118">
        <f t="shared" si="5"/>
        <v>58</v>
      </c>
      <c r="B63" s="176" t="s">
        <v>354</v>
      </c>
      <c r="C63" s="176" t="s">
        <v>355</v>
      </c>
      <c r="D63" s="176">
        <v>1979</v>
      </c>
      <c r="E63" s="10" t="s">
        <v>28</v>
      </c>
      <c r="F63" s="169">
        <v>25</v>
      </c>
      <c r="G63" s="44">
        <f t="shared" si="3"/>
        <v>40</v>
      </c>
      <c r="H63" s="45">
        <f t="shared" si="4"/>
        <v>89</v>
      </c>
      <c r="I63" s="110"/>
      <c r="J63" s="8"/>
      <c r="K63" s="110">
        <v>40</v>
      </c>
      <c r="L63" s="8">
        <v>89</v>
      </c>
      <c r="M63" s="110"/>
      <c r="N63" s="8"/>
      <c r="O63" s="48"/>
      <c r="P63" s="49"/>
      <c r="Q63" s="171"/>
      <c r="R63" s="8"/>
      <c r="S63" s="110"/>
      <c r="T63" s="8"/>
      <c r="U63" s="110"/>
      <c r="V63" s="8"/>
      <c r="W63" s="110"/>
      <c r="X63" s="8"/>
      <c r="Y63" s="110"/>
      <c r="Z63" s="8"/>
      <c r="AA63" s="110"/>
      <c r="AB63" s="8"/>
      <c r="AC63" s="110"/>
      <c r="AD63" s="8"/>
      <c r="AE63" s="110"/>
      <c r="AF63" s="8"/>
    </row>
    <row r="64" spans="1:32" ht="15" customHeight="1">
      <c r="A64" s="118">
        <f t="shared" si="5"/>
        <v>59</v>
      </c>
      <c r="B64" s="176" t="s">
        <v>144</v>
      </c>
      <c r="C64" s="176" t="s">
        <v>328</v>
      </c>
      <c r="D64" s="176" t="s">
        <v>245</v>
      </c>
      <c r="E64" s="10" t="s">
        <v>28</v>
      </c>
      <c r="F64" s="169">
        <v>27</v>
      </c>
      <c r="G64" s="44">
        <f t="shared" si="3"/>
        <v>38</v>
      </c>
      <c r="H64" s="45">
        <f t="shared" si="4"/>
        <v>88</v>
      </c>
      <c r="I64" s="110"/>
      <c r="J64" s="8"/>
      <c r="K64" s="110"/>
      <c r="L64" s="8"/>
      <c r="M64" s="116"/>
      <c r="N64" s="49"/>
      <c r="O64" s="47"/>
      <c r="P64" s="42"/>
      <c r="Q64" s="175"/>
      <c r="R64" s="42"/>
      <c r="S64" s="110"/>
      <c r="T64" s="8"/>
      <c r="U64" s="116"/>
      <c r="V64" s="49"/>
      <c r="W64" s="110">
        <v>38</v>
      </c>
      <c r="X64" s="8">
        <v>88</v>
      </c>
      <c r="Y64" s="110"/>
      <c r="Z64" s="8"/>
      <c r="AA64" s="110"/>
      <c r="AB64" s="8"/>
      <c r="AC64" s="110"/>
      <c r="AD64" s="8"/>
      <c r="AE64" s="110"/>
      <c r="AF64" s="8"/>
    </row>
    <row r="65" spans="1:32" ht="15" customHeight="1">
      <c r="A65" s="118">
        <f t="shared" si="5"/>
        <v>60</v>
      </c>
      <c r="B65" s="176" t="s">
        <v>512</v>
      </c>
      <c r="C65" s="176" t="s">
        <v>189</v>
      </c>
      <c r="D65" s="176">
        <v>2009</v>
      </c>
      <c r="E65" s="10" t="s">
        <v>31</v>
      </c>
      <c r="F65" s="169">
        <v>12</v>
      </c>
      <c r="G65" s="44">
        <f t="shared" si="3"/>
        <v>43</v>
      </c>
      <c r="H65" s="45">
        <f t="shared" si="4"/>
        <v>87</v>
      </c>
      <c r="I65" s="116"/>
      <c r="J65" s="49"/>
      <c r="K65" s="110"/>
      <c r="L65" s="8"/>
      <c r="M65" s="116"/>
      <c r="N65" s="49"/>
      <c r="O65" s="48"/>
      <c r="P65" s="49"/>
      <c r="Q65" s="110"/>
      <c r="R65" s="8"/>
      <c r="S65" s="110"/>
      <c r="T65" s="8"/>
      <c r="U65" s="110"/>
      <c r="V65" s="8"/>
      <c r="W65" s="110"/>
      <c r="X65" s="8"/>
      <c r="Y65" s="110"/>
      <c r="Z65" s="8"/>
      <c r="AA65" s="110"/>
      <c r="AB65" s="8"/>
      <c r="AC65" s="116"/>
      <c r="AD65" s="49"/>
      <c r="AE65" s="110">
        <v>43</v>
      </c>
      <c r="AF65" s="8">
        <v>87</v>
      </c>
    </row>
    <row r="66" spans="1:32" ht="15" customHeight="1">
      <c r="A66" s="118">
        <f t="shared" si="5"/>
        <v>61</v>
      </c>
      <c r="B66" s="176" t="s">
        <v>356</v>
      </c>
      <c r="C66" s="176" t="s">
        <v>72</v>
      </c>
      <c r="D66" s="176">
        <v>1975</v>
      </c>
      <c r="E66" s="10" t="s">
        <v>28</v>
      </c>
      <c r="F66" s="169">
        <v>28</v>
      </c>
      <c r="G66" s="44">
        <f t="shared" si="3"/>
        <v>38</v>
      </c>
      <c r="H66" s="45">
        <f t="shared" si="4"/>
        <v>87</v>
      </c>
      <c r="I66" s="116"/>
      <c r="J66" s="42"/>
      <c r="K66" s="110">
        <v>38</v>
      </c>
      <c r="L66" s="8">
        <v>87</v>
      </c>
      <c r="M66" s="110"/>
      <c r="N66" s="8"/>
      <c r="O66" s="48"/>
      <c r="P66" s="49"/>
      <c r="Q66" s="171"/>
      <c r="R66" s="8"/>
      <c r="S66" s="110"/>
      <c r="T66" s="8"/>
      <c r="U66" s="110"/>
      <c r="V66" s="8"/>
      <c r="W66" s="110"/>
      <c r="X66" s="8"/>
      <c r="Y66" s="112"/>
      <c r="Z66" s="43"/>
      <c r="AA66" s="110"/>
      <c r="AB66" s="8"/>
      <c r="AC66" s="115"/>
      <c r="AD66" s="8"/>
      <c r="AE66" s="115"/>
      <c r="AF66" s="42"/>
    </row>
    <row r="67" spans="1:32" ht="15" customHeight="1">
      <c r="A67" s="118">
        <f t="shared" si="5"/>
        <v>62</v>
      </c>
      <c r="B67" s="176" t="s">
        <v>59</v>
      </c>
      <c r="C67" s="176" t="s">
        <v>190</v>
      </c>
      <c r="D67" s="176" t="s">
        <v>243</v>
      </c>
      <c r="E67" s="10" t="s">
        <v>28</v>
      </c>
      <c r="F67" s="168">
        <v>30</v>
      </c>
      <c r="G67" s="44">
        <f t="shared" si="3"/>
        <v>38</v>
      </c>
      <c r="H67" s="45">
        <f t="shared" si="4"/>
        <v>87</v>
      </c>
      <c r="K67" s="110"/>
      <c r="L67" s="8"/>
      <c r="S67" s="110"/>
      <c r="T67" s="8"/>
      <c r="U67" s="123"/>
      <c r="V67" s="8"/>
      <c r="Y67" s="112"/>
      <c r="Z67" s="43"/>
      <c r="AA67" s="110">
        <v>38</v>
      </c>
      <c r="AB67" s="8">
        <v>87</v>
      </c>
      <c r="AC67" s="110"/>
      <c r="AD67" s="8"/>
      <c r="AE67" s="115"/>
      <c r="AF67" s="42"/>
    </row>
    <row r="68" spans="1:32" ht="15" customHeight="1">
      <c r="A68" s="118">
        <f t="shared" si="5"/>
        <v>63</v>
      </c>
      <c r="B68" s="176" t="s">
        <v>322</v>
      </c>
      <c r="C68" s="176" t="s">
        <v>323</v>
      </c>
      <c r="D68" s="176">
        <v>2003</v>
      </c>
      <c r="E68" s="10" t="s">
        <v>46</v>
      </c>
      <c r="F68" s="169">
        <v>6</v>
      </c>
      <c r="G68" s="44">
        <f t="shared" si="3"/>
        <v>50</v>
      </c>
      <c r="H68" s="45">
        <f t="shared" si="4"/>
        <v>86</v>
      </c>
      <c r="I68" s="110">
        <v>50</v>
      </c>
      <c r="J68" s="8">
        <v>86</v>
      </c>
      <c r="K68" s="110"/>
      <c r="L68" s="8"/>
      <c r="M68" s="116"/>
      <c r="N68" s="49"/>
      <c r="O68" s="48"/>
      <c r="P68" s="49"/>
      <c r="Q68" s="171"/>
      <c r="R68" s="8"/>
      <c r="S68" s="110"/>
      <c r="T68" s="8"/>
      <c r="U68" s="123"/>
      <c r="V68" s="8"/>
      <c r="W68" s="110"/>
      <c r="X68" s="8"/>
      <c r="AA68" s="110"/>
      <c r="AB68" s="8"/>
      <c r="AC68" s="110"/>
      <c r="AE68" s="110"/>
      <c r="AF68" s="8"/>
    </row>
    <row r="69" spans="1:32" ht="15" customHeight="1">
      <c r="A69" s="118">
        <f t="shared" si="5"/>
        <v>64</v>
      </c>
      <c r="B69" s="176" t="s">
        <v>251</v>
      </c>
      <c r="C69" s="176" t="s">
        <v>357</v>
      </c>
      <c r="D69" s="176">
        <v>1989</v>
      </c>
      <c r="E69" s="10" t="s">
        <v>23</v>
      </c>
      <c r="F69" s="169">
        <v>8</v>
      </c>
      <c r="G69" s="44">
        <f t="shared" si="3"/>
        <v>50</v>
      </c>
      <c r="H69" s="45">
        <f t="shared" si="4"/>
        <v>86</v>
      </c>
      <c r="I69" s="110"/>
      <c r="J69" s="8"/>
      <c r="K69" s="110">
        <v>50</v>
      </c>
      <c r="L69" s="8">
        <v>86</v>
      </c>
      <c r="M69" s="110"/>
      <c r="N69" s="8"/>
      <c r="O69" s="48"/>
      <c r="P69" s="49"/>
      <c r="Q69" s="171"/>
      <c r="R69" s="8"/>
      <c r="S69" s="110"/>
      <c r="T69" s="8"/>
      <c r="U69" s="123"/>
      <c r="V69" s="8"/>
      <c r="Y69" s="110"/>
      <c r="Z69" s="8"/>
      <c r="AA69" s="112"/>
      <c r="AB69" s="43"/>
      <c r="AC69" s="110"/>
      <c r="AD69" s="42"/>
      <c r="AE69" s="110"/>
      <c r="AF69" s="8"/>
    </row>
    <row r="70" spans="1:32" ht="15" customHeight="1">
      <c r="A70" s="118">
        <f t="shared" ref="A70:A101" si="6">ROW(A65)</f>
        <v>65</v>
      </c>
      <c r="B70" s="176" t="s">
        <v>250</v>
      </c>
      <c r="C70" s="176" t="s">
        <v>73</v>
      </c>
      <c r="D70" s="176" t="s">
        <v>248</v>
      </c>
      <c r="E70" s="10" t="s">
        <v>31</v>
      </c>
      <c r="F70" s="168">
        <v>9</v>
      </c>
      <c r="G70" s="44">
        <f t="shared" ref="G70:G101" si="7">IF((COUNT(I70:AF70)/2)&gt;=5,SUM(LARGE(I70:AF70,COUNT(I70:AF70)/2+1),LARGE(I70:AF70,COUNT(I70:AF70)/2+2),LARGE(I70:AF70,COUNT(I70:AF70)/2+3),LARGE(I70:AF70,COUNT(I70:AF70)/2+4),LARGE(I70:AF70,COUNT(I70:AF70)/2+5)),SUM(I70,K70,M70,O70,Q70,S70,U70,Y70,W70,,AA70,AC70,AE70))</f>
        <v>46</v>
      </c>
      <c r="H70" s="45">
        <f t="shared" ref="H70:H101" si="8">IF((COUNT(I70:AF70)/2)&gt;=5,SUM(LARGE(I70:AF70,1),LARGE(I70:AF70,2),LARGE(I70:AF70,3),LARGE(I70:AF70,4),LARGE(I70:AF70,5)),SUM(J70,L70,N70,P70,R70,T70,V70,X70,Z70,AB70,AD70,AF70))</f>
        <v>86</v>
      </c>
      <c r="Q70" s="110">
        <v>46</v>
      </c>
      <c r="R70" s="8">
        <v>86</v>
      </c>
      <c r="S70" s="110"/>
      <c r="T70" s="8"/>
      <c r="W70" s="110"/>
      <c r="X70" s="8"/>
      <c r="Y70" s="110"/>
      <c r="Z70" s="8"/>
      <c r="AA70" s="110"/>
      <c r="AB70" s="8"/>
      <c r="AC70" s="110"/>
      <c r="AD70" s="8"/>
      <c r="AE70" s="110"/>
      <c r="AF70" s="8"/>
    </row>
    <row r="71" spans="1:32" ht="15" customHeight="1">
      <c r="A71" s="118">
        <f t="shared" si="6"/>
        <v>66</v>
      </c>
      <c r="B71" s="176" t="s">
        <v>436</v>
      </c>
      <c r="C71" s="176" t="s">
        <v>437</v>
      </c>
      <c r="D71" s="176" t="s">
        <v>247</v>
      </c>
      <c r="E71" s="10" t="s">
        <v>23</v>
      </c>
      <c r="F71" s="170">
        <v>6</v>
      </c>
      <c r="G71" s="44">
        <f t="shared" si="7"/>
        <v>50</v>
      </c>
      <c r="H71" s="45">
        <f t="shared" si="8"/>
        <v>85</v>
      </c>
      <c r="I71" s="110"/>
      <c r="J71" s="8"/>
      <c r="K71" s="110"/>
      <c r="L71" s="8"/>
      <c r="M71" s="110"/>
      <c r="N71" s="8"/>
      <c r="O71" s="47"/>
      <c r="P71" s="42"/>
      <c r="Q71" s="174"/>
      <c r="R71" s="43"/>
      <c r="S71" s="110"/>
      <c r="T71" s="8"/>
      <c r="U71" s="123"/>
      <c r="V71" s="8"/>
      <c r="W71" s="110">
        <v>50</v>
      </c>
      <c r="X71" s="8">
        <v>85</v>
      </c>
      <c r="Y71" s="110"/>
      <c r="Z71" s="8"/>
      <c r="AA71" s="110"/>
      <c r="AB71" s="8"/>
      <c r="AC71" s="110"/>
      <c r="AD71" s="8"/>
    </row>
    <row r="72" spans="1:32" ht="15" customHeight="1">
      <c r="A72" s="118">
        <f t="shared" si="6"/>
        <v>67</v>
      </c>
      <c r="B72" s="176" t="s">
        <v>395</v>
      </c>
      <c r="C72" s="176" t="s">
        <v>455</v>
      </c>
      <c r="D72" s="176">
        <v>1971</v>
      </c>
      <c r="E72" s="10" t="s">
        <v>49</v>
      </c>
      <c r="F72" s="168">
        <v>12</v>
      </c>
      <c r="G72" s="44">
        <f t="shared" si="7"/>
        <v>43</v>
      </c>
      <c r="H72" s="45">
        <f t="shared" si="8"/>
        <v>84</v>
      </c>
      <c r="I72" s="110"/>
      <c r="J72" s="8"/>
      <c r="Q72" s="171"/>
      <c r="R72" s="8"/>
      <c r="S72" s="110">
        <v>43</v>
      </c>
      <c r="T72" s="8">
        <v>84</v>
      </c>
      <c r="U72" s="123"/>
      <c r="V72" s="8"/>
      <c r="W72" s="110"/>
      <c r="X72" s="8"/>
      <c r="Y72" s="112"/>
      <c r="Z72" s="43"/>
      <c r="AA72" s="110"/>
      <c r="AB72" s="8"/>
      <c r="AC72" s="110"/>
      <c r="AD72" s="8"/>
    </row>
    <row r="73" spans="1:32" ht="15" customHeight="1">
      <c r="A73" s="118">
        <f t="shared" si="6"/>
        <v>68</v>
      </c>
      <c r="B73" s="176" t="s">
        <v>358</v>
      </c>
      <c r="C73" s="176" t="s">
        <v>78</v>
      </c>
      <c r="D73" s="176">
        <v>1971</v>
      </c>
      <c r="E73" s="10" t="s">
        <v>49</v>
      </c>
      <c r="F73" s="169">
        <v>13</v>
      </c>
      <c r="G73" s="44">
        <f t="shared" si="7"/>
        <v>43</v>
      </c>
      <c r="H73" s="45">
        <f t="shared" si="8"/>
        <v>84</v>
      </c>
      <c r="I73" s="110"/>
      <c r="J73" s="8"/>
      <c r="K73" s="110">
        <v>43</v>
      </c>
      <c r="L73" s="8">
        <v>84</v>
      </c>
      <c r="M73" s="115"/>
      <c r="N73" s="42"/>
      <c r="O73" s="48"/>
      <c r="P73" s="49"/>
      <c r="Q73" s="171"/>
      <c r="R73" s="8"/>
      <c r="S73" s="110"/>
      <c r="T73" s="8"/>
      <c r="U73" s="123"/>
      <c r="V73" s="8"/>
      <c r="W73" s="110"/>
      <c r="X73" s="8"/>
      <c r="Y73" s="115"/>
      <c r="Z73" s="42"/>
      <c r="AA73" s="110"/>
      <c r="AB73" s="8"/>
      <c r="AC73" s="110"/>
      <c r="AD73" s="8"/>
      <c r="AE73" s="112"/>
      <c r="AF73" s="43"/>
    </row>
    <row r="74" spans="1:32" ht="15" customHeight="1">
      <c r="A74" s="118">
        <f t="shared" si="6"/>
        <v>69</v>
      </c>
      <c r="B74" s="176" t="s">
        <v>438</v>
      </c>
      <c r="C74" s="176" t="s">
        <v>439</v>
      </c>
      <c r="D74" s="176" t="s">
        <v>243</v>
      </c>
      <c r="E74" s="10" t="s">
        <v>28</v>
      </c>
      <c r="F74" s="169">
        <v>31</v>
      </c>
      <c r="G74" s="44">
        <f t="shared" si="7"/>
        <v>37</v>
      </c>
      <c r="H74" s="45">
        <f t="shared" si="8"/>
        <v>84</v>
      </c>
      <c r="I74" s="110"/>
      <c r="J74" s="8"/>
      <c r="K74" s="112"/>
      <c r="L74" s="43"/>
      <c r="M74" s="116"/>
      <c r="N74" s="49"/>
      <c r="O74" s="47"/>
      <c r="P74" s="42"/>
      <c r="Q74" s="175"/>
      <c r="R74" s="42"/>
      <c r="S74" s="110"/>
      <c r="T74" s="8"/>
      <c r="U74" s="110"/>
      <c r="V74" s="8"/>
      <c r="W74" s="110">
        <v>37</v>
      </c>
      <c r="X74" s="8">
        <v>84</v>
      </c>
      <c r="Y74" s="110"/>
      <c r="Z74" s="8"/>
      <c r="AA74" s="110"/>
      <c r="AB74" s="8"/>
      <c r="AC74" s="110"/>
      <c r="AD74" s="8"/>
      <c r="AE74" s="110"/>
      <c r="AF74" s="8"/>
    </row>
    <row r="75" spans="1:32" ht="15" customHeight="1">
      <c r="A75" s="118">
        <f t="shared" si="6"/>
        <v>70</v>
      </c>
      <c r="B75" s="176" t="s">
        <v>483</v>
      </c>
      <c r="C75" s="176" t="s">
        <v>484</v>
      </c>
      <c r="D75" s="176" t="s">
        <v>316</v>
      </c>
      <c r="E75" s="10" t="s">
        <v>28</v>
      </c>
      <c r="F75" s="169">
        <v>34</v>
      </c>
      <c r="G75" s="44">
        <f t="shared" si="7"/>
        <v>37</v>
      </c>
      <c r="H75" s="45">
        <f t="shared" si="8"/>
        <v>84</v>
      </c>
      <c r="I75" s="110"/>
      <c r="J75" s="8"/>
      <c r="K75" s="110"/>
      <c r="L75" s="8"/>
      <c r="M75" s="112"/>
      <c r="N75" s="43"/>
      <c r="O75" s="48"/>
      <c r="P75" s="49"/>
      <c r="Q75" s="171"/>
      <c r="R75" s="8"/>
      <c r="S75" s="110"/>
      <c r="T75" s="8"/>
      <c r="U75" s="123"/>
      <c r="V75" s="8"/>
      <c r="W75" s="110"/>
      <c r="X75" s="8"/>
      <c r="Y75" s="110"/>
      <c r="Z75" s="8"/>
      <c r="AA75" s="110">
        <v>37</v>
      </c>
      <c r="AB75" s="8">
        <v>84</v>
      </c>
      <c r="AC75" s="110"/>
      <c r="AD75" s="8"/>
      <c r="AE75" s="110"/>
      <c r="AF75" s="8"/>
    </row>
    <row r="76" spans="1:32" ht="15" customHeight="1">
      <c r="A76" s="118">
        <f t="shared" si="6"/>
        <v>71</v>
      </c>
      <c r="B76" s="176" t="s">
        <v>513</v>
      </c>
      <c r="C76" s="176" t="s">
        <v>189</v>
      </c>
      <c r="D76" s="176">
        <v>2010</v>
      </c>
      <c r="E76" s="10" t="s">
        <v>31</v>
      </c>
      <c r="F76" s="168">
        <v>13</v>
      </c>
      <c r="G76" s="44">
        <f t="shared" si="7"/>
        <v>42</v>
      </c>
      <c r="H76" s="45">
        <f t="shared" si="8"/>
        <v>83</v>
      </c>
      <c r="K76" s="110"/>
      <c r="L76" s="8"/>
      <c r="Q76" s="171"/>
      <c r="R76" s="8"/>
      <c r="S76" s="110"/>
      <c r="T76" s="8"/>
      <c r="U76" s="123"/>
      <c r="V76" s="8"/>
      <c r="W76" s="110"/>
      <c r="X76" s="8"/>
      <c r="AA76" s="110"/>
      <c r="AB76" s="8"/>
      <c r="AC76" s="112"/>
      <c r="AD76" s="43"/>
      <c r="AE76" s="110">
        <v>42</v>
      </c>
      <c r="AF76" s="8">
        <v>83</v>
      </c>
    </row>
    <row r="77" spans="1:32" ht="15" customHeight="1">
      <c r="A77" s="118">
        <f t="shared" si="6"/>
        <v>72</v>
      </c>
      <c r="B77" s="176" t="s">
        <v>396</v>
      </c>
      <c r="C77" s="176" t="s">
        <v>300</v>
      </c>
      <c r="D77" s="176">
        <v>1977</v>
      </c>
      <c r="E77" s="10" t="s">
        <v>28</v>
      </c>
      <c r="F77" s="169">
        <v>23</v>
      </c>
      <c r="G77" s="44">
        <f t="shared" si="7"/>
        <v>40</v>
      </c>
      <c r="H77" s="45">
        <f t="shared" si="8"/>
        <v>83</v>
      </c>
      <c r="I77" s="110"/>
      <c r="J77" s="8"/>
      <c r="K77" s="110"/>
      <c r="L77" s="8"/>
      <c r="M77" s="110"/>
      <c r="N77" s="8"/>
      <c r="O77" s="48"/>
      <c r="P77" s="49"/>
      <c r="Q77" s="171"/>
      <c r="R77" s="8"/>
      <c r="S77" s="110">
        <v>40</v>
      </c>
      <c r="T77" s="8">
        <v>83</v>
      </c>
      <c r="U77" s="123"/>
      <c r="V77" s="8"/>
      <c r="W77" s="110"/>
      <c r="X77" s="8"/>
      <c r="Y77" s="110"/>
      <c r="Z77" s="8"/>
      <c r="AA77" s="110"/>
      <c r="AB77" s="8"/>
      <c r="AC77" s="110"/>
      <c r="AD77" s="8"/>
      <c r="AE77" s="110"/>
      <c r="AF77" s="8"/>
    </row>
    <row r="78" spans="1:32" ht="15" customHeight="1">
      <c r="A78" s="118">
        <f t="shared" si="6"/>
        <v>73</v>
      </c>
      <c r="B78" s="176" t="s">
        <v>514</v>
      </c>
      <c r="C78" s="176" t="s">
        <v>389</v>
      </c>
      <c r="D78" s="176">
        <v>1975</v>
      </c>
      <c r="E78" s="10" t="s">
        <v>28</v>
      </c>
      <c r="F78" s="169">
        <v>24</v>
      </c>
      <c r="G78" s="44">
        <f t="shared" si="7"/>
        <v>40</v>
      </c>
      <c r="H78" s="45">
        <f t="shared" si="8"/>
        <v>82</v>
      </c>
      <c r="I78" s="110"/>
      <c r="J78" s="8"/>
      <c r="K78" s="110"/>
      <c r="L78" s="8"/>
      <c r="M78" s="115"/>
      <c r="N78" s="42"/>
      <c r="O78" s="47"/>
      <c r="P78" s="42"/>
      <c r="Q78" s="171"/>
      <c r="R78" s="8"/>
      <c r="S78" s="110"/>
      <c r="T78" s="8"/>
      <c r="U78" s="123"/>
      <c r="V78" s="8"/>
      <c r="W78" s="110"/>
      <c r="X78" s="8"/>
      <c r="Y78" s="110"/>
      <c r="Z78" s="8"/>
      <c r="AA78" s="110"/>
      <c r="AB78" s="8"/>
      <c r="AC78" s="115"/>
      <c r="AD78" s="42"/>
      <c r="AE78" s="110">
        <v>40</v>
      </c>
      <c r="AF78" s="8">
        <v>82</v>
      </c>
    </row>
    <row r="79" spans="1:32" ht="15" customHeight="1">
      <c r="A79" s="118">
        <f t="shared" si="6"/>
        <v>74</v>
      </c>
      <c r="B79" s="176" t="s">
        <v>502</v>
      </c>
      <c r="C79" s="176" t="s">
        <v>503</v>
      </c>
      <c r="D79" s="176">
        <v>1979</v>
      </c>
      <c r="E79" s="10" t="s">
        <v>28</v>
      </c>
      <c r="F79" s="168">
        <v>29</v>
      </c>
      <c r="G79" s="44">
        <f t="shared" si="7"/>
        <v>38</v>
      </c>
      <c r="H79" s="45">
        <f t="shared" si="8"/>
        <v>82</v>
      </c>
      <c r="K79" s="110"/>
      <c r="L79" s="8"/>
      <c r="M79" s="110"/>
      <c r="N79" s="8"/>
      <c r="S79" s="110"/>
      <c r="T79" s="8"/>
      <c r="U79" s="123"/>
      <c r="V79" s="8"/>
      <c r="Y79" s="110"/>
      <c r="Z79" s="8"/>
      <c r="AA79" s="110"/>
      <c r="AB79" s="8"/>
      <c r="AC79" s="110">
        <v>38</v>
      </c>
      <c r="AD79" s="8">
        <v>82</v>
      </c>
      <c r="AE79" s="110"/>
      <c r="AF79" s="8"/>
    </row>
    <row r="80" spans="1:32" ht="15" customHeight="1">
      <c r="A80" s="118">
        <f t="shared" si="6"/>
        <v>75</v>
      </c>
      <c r="B80" s="176" t="s">
        <v>515</v>
      </c>
      <c r="C80" s="176" t="s">
        <v>189</v>
      </c>
      <c r="D80" s="176">
        <v>2008</v>
      </c>
      <c r="E80" s="10" t="s">
        <v>31</v>
      </c>
      <c r="F80" s="168">
        <v>14</v>
      </c>
      <c r="G80" s="44">
        <f t="shared" si="7"/>
        <v>41</v>
      </c>
      <c r="H80" s="45">
        <f t="shared" si="8"/>
        <v>81</v>
      </c>
      <c r="K80" s="110"/>
      <c r="L80" s="8"/>
      <c r="M80" s="110"/>
      <c r="N80" s="8"/>
      <c r="Q80" s="171"/>
      <c r="R80" s="8"/>
      <c r="S80" s="110"/>
      <c r="T80" s="8"/>
      <c r="U80" s="123"/>
      <c r="V80" s="8"/>
      <c r="W80" s="110"/>
      <c r="X80" s="8"/>
      <c r="Y80" s="116"/>
      <c r="Z80" s="49"/>
      <c r="AA80" s="110"/>
      <c r="AB80" s="8"/>
      <c r="AC80" s="110"/>
      <c r="AE80" s="110">
        <v>41</v>
      </c>
      <c r="AF80" s="8">
        <v>81</v>
      </c>
    </row>
    <row r="81" spans="1:32" ht="15" customHeight="1">
      <c r="A81" s="118">
        <f t="shared" si="6"/>
        <v>76</v>
      </c>
      <c r="B81" s="176" t="s">
        <v>397</v>
      </c>
      <c r="C81" s="176" t="s">
        <v>301</v>
      </c>
      <c r="D81" s="176">
        <v>1999</v>
      </c>
      <c r="E81" s="10" t="s">
        <v>46</v>
      </c>
      <c r="F81" s="168">
        <v>12</v>
      </c>
      <c r="G81" s="44">
        <f t="shared" si="7"/>
        <v>41</v>
      </c>
      <c r="H81" s="45">
        <f t="shared" si="8"/>
        <v>81</v>
      </c>
      <c r="I81" s="110"/>
      <c r="J81" s="8"/>
      <c r="K81" s="110"/>
      <c r="L81" s="8"/>
      <c r="Q81" s="171"/>
      <c r="R81" s="8"/>
      <c r="S81" s="110">
        <v>41</v>
      </c>
      <c r="T81" s="8">
        <v>81</v>
      </c>
      <c r="U81" s="112"/>
      <c r="V81" s="43"/>
      <c r="Y81" s="110"/>
      <c r="Z81" s="8"/>
      <c r="AA81" s="110"/>
      <c r="AB81" s="8"/>
      <c r="AC81" s="115"/>
      <c r="AD81" s="42"/>
      <c r="AE81" s="110"/>
      <c r="AF81" s="8"/>
    </row>
    <row r="82" spans="1:32" ht="15" customHeight="1">
      <c r="A82" s="118">
        <f t="shared" si="6"/>
        <v>77</v>
      </c>
      <c r="B82" s="176" t="s">
        <v>374</v>
      </c>
      <c r="C82" s="176" t="s">
        <v>375</v>
      </c>
      <c r="D82" s="176" t="s">
        <v>254</v>
      </c>
      <c r="E82" s="10" t="s">
        <v>46</v>
      </c>
      <c r="F82" s="168">
        <v>13</v>
      </c>
      <c r="G82" s="44">
        <f t="shared" si="7"/>
        <v>41</v>
      </c>
      <c r="H82" s="45">
        <f t="shared" si="8"/>
        <v>81</v>
      </c>
      <c r="I82" s="110"/>
      <c r="J82" s="8"/>
      <c r="K82" s="110"/>
      <c r="L82" s="8"/>
      <c r="Q82" s="110">
        <v>41</v>
      </c>
      <c r="R82" s="8">
        <v>81</v>
      </c>
      <c r="U82" s="110"/>
      <c r="V82" s="8"/>
      <c r="W82" s="116"/>
      <c r="X82" s="49"/>
      <c r="Y82" s="112"/>
      <c r="Z82" s="43"/>
      <c r="AA82" s="115"/>
      <c r="AB82" s="42"/>
      <c r="AC82" s="110"/>
      <c r="AD82" s="8"/>
    </row>
    <row r="83" spans="1:32" ht="15" customHeight="1">
      <c r="A83" s="118">
        <f t="shared" si="6"/>
        <v>78</v>
      </c>
      <c r="B83" s="176" t="s">
        <v>361</v>
      </c>
      <c r="C83" s="176" t="s">
        <v>362</v>
      </c>
      <c r="D83" s="176">
        <v>2008</v>
      </c>
      <c r="E83" s="10" t="s">
        <v>31</v>
      </c>
      <c r="F83" s="169">
        <v>7</v>
      </c>
      <c r="G83" s="44">
        <f t="shared" si="7"/>
        <v>50</v>
      </c>
      <c r="H83" s="45">
        <f t="shared" si="8"/>
        <v>80</v>
      </c>
      <c r="I83" s="110"/>
      <c r="J83" s="8"/>
      <c r="K83" s="110">
        <v>50</v>
      </c>
      <c r="L83" s="8">
        <v>80</v>
      </c>
      <c r="M83" s="116"/>
      <c r="N83" s="49"/>
      <c r="O83" s="48"/>
      <c r="P83" s="49"/>
      <c r="Q83" s="171"/>
      <c r="R83" s="8"/>
      <c r="S83" s="110"/>
      <c r="T83" s="8"/>
      <c r="U83" s="123"/>
      <c r="V83" s="8"/>
      <c r="W83" s="110"/>
      <c r="X83" s="8"/>
      <c r="AA83" s="110"/>
      <c r="AB83" s="8"/>
      <c r="AC83" s="110"/>
      <c r="AD83" s="8"/>
      <c r="AE83" s="115"/>
      <c r="AF83" s="42"/>
    </row>
    <row r="84" spans="1:32" ht="15" customHeight="1">
      <c r="A84" s="118">
        <f t="shared" si="6"/>
        <v>79</v>
      </c>
      <c r="B84" s="176" t="s">
        <v>188</v>
      </c>
      <c r="C84" s="176" t="s">
        <v>190</v>
      </c>
      <c r="D84" s="176" t="s">
        <v>371</v>
      </c>
      <c r="E84" s="10" t="s">
        <v>28</v>
      </c>
      <c r="F84" s="168">
        <v>26</v>
      </c>
      <c r="G84" s="44">
        <f t="shared" si="7"/>
        <v>39</v>
      </c>
      <c r="H84" s="45">
        <f t="shared" si="8"/>
        <v>80</v>
      </c>
      <c r="I84" s="110"/>
      <c r="J84" s="8"/>
      <c r="K84" s="110"/>
      <c r="L84" s="8"/>
      <c r="M84" s="110"/>
      <c r="N84" s="8"/>
      <c r="Q84" s="110">
        <v>39</v>
      </c>
      <c r="R84" s="8">
        <v>80</v>
      </c>
      <c r="S84" s="110"/>
      <c r="T84" s="8"/>
      <c r="U84" s="123"/>
      <c r="V84" s="8"/>
      <c r="W84" s="110"/>
      <c r="X84" s="8"/>
      <c r="AC84" s="110"/>
      <c r="AD84" s="8"/>
      <c r="AE84" s="110"/>
      <c r="AF84" s="8"/>
    </row>
    <row r="85" spans="1:32" ht="15" customHeight="1">
      <c r="A85" s="118">
        <f t="shared" si="6"/>
        <v>80</v>
      </c>
      <c r="B85" s="176" t="s">
        <v>485</v>
      </c>
      <c r="C85" s="176" t="s">
        <v>486</v>
      </c>
      <c r="D85" s="176" t="s">
        <v>372</v>
      </c>
      <c r="E85" s="10" t="s">
        <v>23</v>
      </c>
      <c r="F85" s="168">
        <v>5</v>
      </c>
      <c r="G85" s="44">
        <f t="shared" si="7"/>
        <v>50</v>
      </c>
      <c r="H85" s="45">
        <f t="shared" si="8"/>
        <v>78</v>
      </c>
      <c r="K85" s="110"/>
      <c r="L85" s="8"/>
      <c r="Q85" s="171"/>
      <c r="R85" s="8"/>
      <c r="S85" s="110"/>
      <c r="T85" s="8"/>
      <c r="U85" s="112"/>
      <c r="V85" s="43"/>
      <c r="W85" s="110"/>
      <c r="X85" s="8"/>
      <c r="AA85" s="110">
        <v>50</v>
      </c>
      <c r="AB85" s="8">
        <v>78</v>
      </c>
      <c r="AC85" s="110"/>
      <c r="AD85" s="8"/>
      <c r="AE85" s="110"/>
      <c r="AF85" s="8"/>
    </row>
    <row r="86" spans="1:32" ht="15" customHeight="1">
      <c r="A86" s="118">
        <f t="shared" si="6"/>
        <v>81</v>
      </c>
      <c r="B86" s="176" t="s">
        <v>134</v>
      </c>
      <c r="C86" s="176" t="s">
        <v>189</v>
      </c>
      <c r="D86" s="176">
        <v>1990</v>
      </c>
      <c r="E86" s="10" t="s">
        <v>23</v>
      </c>
      <c r="F86" s="168">
        <v>11</v>
      </c>
      <c r="G86" s="44">
        <f t="shared" si="7"/>
        <v>43</v>
      </c>
      <c r="H86" s="45">
        <f t="shared" si="8"/>
        <v>78</v>
      </c>
      <c r="S86" s="110"/>
      <c r="T86" s="8"/>
      <c r="U86" s="110"/>
      <c r="V86" s="8"/>
      <c r="W86" s="110"/>
      <c r="X86" s="8"/>
      <c r="AA86" s="110"/>
      <c r="AB86" s="8"/>
      <c r="AC86" s="110">
        <v>43</v>
      </c>
      <c r="AD86" s="8">
        <v>78</v>
      </c>
      <c r="AE86" s="110"/>
      <c r="AF86" s="8"/>
    </row>
    <row r="87" spans="1:32" ht="15" customHeight="1">
      <c r="A87" s="118">
        <f t="shared" si="6"/>
        <v>82</v>
      </c>
      <c r="B87" s="176" t="s">
        <v>290</v>
      </c>
      <c r="C87" s="176" t="s">
        <v>283</v>
      </c>
      <c r="D87" s="176">
        <v>1974</v>
      </c>
      <c r="E87" s="10" t="s">
        <v>49</v>
      </c>
      <c r="F87" s="168">
        <v>16</v>
      </c>
      <c r="G87" s="44">
        <f t="shared" si="7"/>
        <v>41</v>
      </c>
      <c r="H87" s="45">
        <f t="shared" si="8"/>
        <v>78</v>
      </c>
      <c r="I87" s="110"/>
      <c r="J87" s="8"/>
      <c r="K87" s="110">
        <v>41</v>
      </c>
      <c r="L87" s="8">
        <v>78</v>
      </c>
      <c r="S87" s="110"/>
      <c r="T87" s="8"/>
      <c r="U87" s="123"/>
      <c r="V87" s="8"/>
      <c r="W87" s="110"/>
      <c r="X87" s="8"/>
      <c r="AC87" s="110"/>
      <c r="AD87" s="8"/>
      <c r="AE87" s="110"/>
      <c r="AF87" s="8"/>
    </row>
    <row r="88" spans="1:32" ht="15" customHeight="1">
      <c r="A88" s="118">
        <f t="shared" si="6"/>
        <v>83</v>
      </c>
      <c r="B88" s="176" t="s">
        <v>200</v>
      </c>
      <c r="C88" s="176" t="s">
        <v>503</v>
      </c>
      <c r="D88" s="176">
        <v>1969</v>
      </c>
      <c r="E88" s="10" t="s">
        <v>49</v>
      </c>
      <c r="F88" s="168">
        <v>11</v>
      </c>
      <c r="G88" s="44">
        <f t="shared" si="7"/>
        <v>46</v>
      </c>
      <c r="H88" s="45">
        <f t="shared" si="8"/>
        <v>77</v>
      </c>
      <c r="S88" s="110"/>
      <c r="T88" s="8"/>
      <c r="W88" s="110"/>
      <c r="X88" s="8"/>
      <c r="AA88" s="110"/>
      <c r="AB88" s="8"/>
      <c r="AC88" s="110"/>
      <c r="AD88" s="8"/>
      <c r="AE88" s="110">
        <v>46</v>
      </c>
      <c r="AF88" s="8">
        <v>77</v>
      </c>
    </row>
    <row r="89" spans="1:32" ht="12.75" customHeight="1">
      <c r="A89" s="118">
        <f t="shared" si="6"/>
        <v>84</v>
      </c>
      <c r="B89" s="176" t="s">
        <v>398</v>
      </c>
      <c r="C89" s="176" t="s">
        <v>399</v>
      </c>
      <c r="D89" s="176">
        <v>1990</v>
      </c>
      <c r="E89" s="10" t="s">
        <v>23</v>
      </c>
      <c r="F89" s="169">
        <v>13</v>
      </c>
      <c r="G89" s="44">
        <f t="shared" si="7"/>
        <v>43</v>
      </c>
      <c r="H89" s="45">
        <f t="shared" si="8"/>
        <v>76</v>
      </c>
      <c r="I89" s="110"/>
      <c r="J89" s="8"/>
      <c r="K89" s="110"/>
      <c r="L89" s="8"/>
      <c r="M89" s="110"/>
      <c r="N89" s="8"/>
      <c r="O89" s="48"/>
      <c r="P89" s="49"/>
      <c r="Q89" s="171"/>
      <c r="R89" s="8"/>
      <c r="S89" s="110">
        <v>43</v>
      </c>
      <c r="T89" s="8">
        <v>76</v>
      </c>
      <c r="U89" s="123"/>
      <c r="V89" s="8"/>
      <c r="Y89" s="110"/>
      <c r="Z89" s="8"/>
      <c r="AA89" s="110"/>
      <c r="AB89" s="8"/>
      <c r="AC89" s="110"/>
      <c r="AD89" s="8"/>
      <c r="AE89" s="110"/>
      <c r="AF89" s="8"/>
    </row>
    <row r="90" spans="1:32" ht="15" customHeight="1">
      <c r="A90" s="118">
        <f t="shared" si="6"/>
        <v>85</v>
      </c>
      <c r="B90" s="176" t="s">
        <v>200</v>
      </c>
      <c r="C90" s="176" t="s">
        <v>332</v>
      </c>
      <c r="D90" s="176">
        <v>1969</v>
      </c>
      <c r="E90" s="10" t="s">
        <v>49</v>
      </c>
      <c r="F90" s="169">
        <v>15</v>
      </c>
      <c r="G90" s="44">
        <f t="shared" si="7"/>
        <v>41</v>
      </c>
      <c r="H90" s="45">
        <f t="shared" si="8"/>
        <v>76</v>
      </c>
      <c r="I90" s="110">
        <v>41</v>
      </c>
      <c r="J90" s="8">
        <v>76</v>
      </c>
      <c r="K90" s="110"/>
      <c r="L90" s="8"/>
      <c r="M90" s="110"/>
      <c r="N90" s="8"/>
      <c r="O90" s="47"/>
      <c r="P90" s="42"/>
      <c r="Q90" s="171"/>
      <c r="R90" s="8"/>
      <c r="S90" s="110"/>
      <c r="T90" s="8"/>
      <c r="U90" s="123"/>
      <c r="V90" s="8"/>
      <c r="W90" s="110"/>
      <c r="X90" s="8"/>
      <c r="AC90" s="110"/>
      <c r="AD90" s="8"/>
      <c r="AE90" s="115"/>
      <c r="AF90" s="42"/>
    </row>
    <row r="91" spans="1:32" ht="15" customHeight="1">
      <c r="A91" s="118">
        <f t="shared" si="6"/>
        <v>86</v>
      </c>
      <c r="B91" s="176" t="s">
        <v>516</v>
      </c>
      <c r="C91" s="176" t="s">
        <v>189</v>
      </c>
      <c r="D91" s="176">
        <v>2009</v>
      </c>
      <c r="E91" s="10" t="s">
        <v>31</v>
      </c>
      <c r="F91" s="168">
        <v>15</v>
      </c>
      <c r="G91" s="44">
        <f t="shared" si="7"/>
        <v>40</v>
      </c>
      <c r="H91" s="45">
        <f t="shared" si="8"/>
        <v>76</v>
      </c>
      <c r="Q91" s="171"/>
      <c r="R91" s="8"/>
      <c r="S91" s="110"/>
      <c r="T91" s="8"/>
      <c r="U91" s="123"/>
      <c r="V91" s="8"/>
      <c r="W91" s="110"/>
      <c r="X91" s="8"/>
      <c r="Y91" s="110"/>
      <c r="Z91" s="8"/>
      <c r="AA91" s="110"/>
      <c r="AB91" s="8"/>
      <c r="AC91" s="110"/>
      <c r="AD91" s="8"/>
      <c r="AE91" s="110">
        <v>40</v>
      </c>
      <c r="AF91" s="8">
        <v>76</v>
      </c>
    </row>
    <row r="92" spans="1:32" ht="15" customHeight="1">
      <c r="A92" s="118">
        <f t="shared" si="6"/>
        <v>87</v>
      </c>
      <c r="B92" s="176" t="s">
        <v>377</v>
      </c>
      <c r="C92" s="176" t="s">
        <v>315</v>
      </c>
      <c r="D92" s="176" t="s">
        <v>371</v>
      </c>
      <c r="E92" s="10" t="s">
        <v>28</v>
      </c>
      <c r="F92" s="169">
        <v>35</v>
      </c>
      <c r="G92" s="44">
        <f t="shared" si="7"/>
        <v>36</v>
      </c>
      <c r="H92" s="45">
        <f t="shared" si="8"/>
        <v>76</v>
      </c>
      <c r="I92" s="112"/>
      <c r="J92" s="42"/>
      <c r="K92" s="112"/>
      <c r="L92" s="43"/>
      <c r="M92" s="115"/>
      <c r="N92" s="42"/>
      <c r="O92" s="47"/>
      <c r="P92" s="42"/>
      <c r="Q92" s="110">
        <v>36</v>
      </c>
      <c r="R92" s="8">
        <v>76</v>
      </c>
      <c r="S92" s="110"/>
      <c r="T92" s="8"/>
      <c r="U92" s="123"/>
      <c r="V92" s="8"/>
      <c r="W92" s="112"/>
      <c r="X92" s="43"/>
      <c r="Y92" s="112"/>
      <c r="Z92" s="43"/>
      <c r="AA92" s="110"/>
      <c r="AB92" s="8"/>
      <c r="AC92" s="110"/>
      <c r="AD92" s="8"/>
      <c r="AE92" s="115"/>
      <c r="AF92" s="42"/>
    </row>
    <row r="93" spans="1:32" ht="15" customHeight="1">
      <c r="A93" s="118">
        <f t="shared" si="6"/>
        <v>88</v>
      </c>
      <c r="B93" s="176" t="s">
        <v>333</v>
      </c>
      <c r="C93" s="176" t="s">
        <v>334</v>
      </c>
      <c r="D93" s="176">
        <v>2013</v>
      </c>
      <c r="E93" s="10" t="s">
        <v>31</v>
      </c>
      <c r="F93" s="168">
        <v>8</v>
      </c>
      <c r="G93" s="44">
        <f t="shared" si="7"/>
        <v>46</v>
      </c>
      <c r="H93" s="45">
        <f t="shared" si="8"/>
        <v>75</v>
      </c>
      <c r="I93" s="110">
        <v>46</v>
      </c>
      <c r="J93" s="8">
        <v>75</v>
      </c>
      <c r="Q93" s="171"/>
      <c r="R93" s="8"/>
      <c r="S93" s="110"/>
      <c r="T93" s="8"/>
      <c r="U93" s="123"/>
      <c r="V93" s="8"/>
      <c r="Y93" s="115"/>
      <c r="Z93" s="42"/>
      <c r="AA93" s="110"/>
      <c r="AB93" s="8"/>
      <c r="AC93" s="110"/>
      <c r="AD93" s="8"/>
      <c r="AE93" s="110"/>
      <c r="AF93" s="8"/>
    </row>
    <row r="94" spans="1:32" ht="15" customHeight="1">
      <c r="A94" s="118">
        <f t="shared" si="6"/>
        <v>89</v>
      </c>
      <c r="B94" s="176" t="s">
        <v>378</v>
      </c>
      <c r="C94" s="176" t="s">
        <v>73</v>
      </c>
      <c r="D94" s="176" t="s">
        <v>379</v>
      </c>
      <c r="E94" s="10" t="s">
        <v>31</v>
      </c>
      <c r="F94" s="169">
        <v>11</v>
      </c>
      <c r="G94" s="44">
        <f t="shared" si="7"/>
        <v>43</v>
      </c>
      <c r="H94" s="45">
        <f t="shared" si="8"/>
        <v>75</v>
      </c>
      <c r="I94" s="110"/>
      <c r="J94" s="8"/>
      <c r="K94" s="110"/>
      <c r="L94" s="8"/>
      <c r="M94" s="110"/>
      <c r="N94" s="8"/>
      <c r="O94" s="47"/>
      <c r="P94" s="42"/>
      <c r="Q94" s="110">
        <v>43</v>
      </c>
      <c r="R94" s="8">
        <v>75</v>
      </c>
      <c r="S94" s="110"/>
      <c r="T94" s="8"/>
      <c r="U94" s="110"/>
      <c r="V94" s="8"/>
      <c r="W94" s="110"/>
      <c r="X94" s="8"/>
      <c r="Y94" s="115"/>
      <c r="Z94" s="42"/>
      <c r="AA94" s="110"/>
      <c r="AB94" s="8"/>
      <c r="AC94" s="110"/>
      <c r="AD94" s="8"/>
      <c r="AE94" s="116"/>
      <c r="AF94" s="50"/>
    </row>
    <row r="95" spans="1:32" ht="15" customHeight="1">
      <c r="A95" s="118">
        <f t="shared" si="6"/>
        <v>90</v>
      </c>
      <c r="B95" s="176" t="s">
        <v>504</v>
      </c>
      <c r="C95" s="176" t="s">
        <v>63</v>
      </c>
      <c r="D95" s="176">
        <v>1973</v>
      </c>
      <c r="E95" s="10" t="s">
        <v>49</v>
      </c>
      <c r="F95" s="168">
        <v>14</v>
      </c>
      <c r="G95" s="44">
        <f t="shared" si="7"/>
        <v>43</v>
      </c>
      <c r="H95" s="45">
        <f t="shared" si="8"/>
        <v>75</v>
      </c>
      <c r="M95" s="110"/>
      <c r="N95" s="8"/>
      <c r="Q95" s="171"/>
      <c r="R95" s="8"/>
      <c r="S95" s="110"/>
      <c r="T95" s="8"/>
      <c r="U95" s="123"/>
      <c r="V95" s="8"/>
      <c r="W95" s="110"/>
      <c r="X95" s="8"/>
      <c r="AC95" s="110">
        <v>43</v>
      </c>
      <c r="AD95" s="8">
        <v>75</v>
      </c>
    </row>
    <row r="96" spans="1:32" ht="15" customHeight="1">
      <c r="A96" s="118">
        <f t="shared" si="6"/>
        <v>91</v>
      </c>
      <c r="B96" s="176" t="s">
        <v>489</v>
      </c>
      <c r="C96" s="176" t="s">
        <v>338</v>
      </c>
      <c r="D96" s="176" t="s">
        <v>314</v>
      </c>
      <c r="E96" s="10" t="s">
        <v>28</v>
      </c>
      <c r="F96" s="170">
        <v>37</v>
      </c>
      <c r="G96" s="44">
        <f t="shared" si="7"/>
        <v>34</v>
      </c>
      <c r="H96" s="45">
        <f t="shared" si="8"/>
        <v>75</v>
      </c>
      <c r="I96" s="110"/>
      <c r="J96" s="8"/>
      <c r="K96" s="112"/>
      <c r="L96" s="43"/>
      <c r="M96" s="110"/>
      <c r="N96" s="8"/>
      <c r="O96" s="47"/>
      <c r="P96" s="42"/>
      <c r="Q96" s="110"/>
      <c r="R96" s="8"/>
      <c r="S96" s="110"/>
      <c r="T96" s="8"/>
      <c r="U96" s="123"/>
      <c r="V96" s="8"/>
      <c r="W96" s="110"/>
      <c r="X96" s="8"/>
      <c r="Y96" s="110"/>
      <c r="Z96" s="8"/>
      <c r="AA96" s="110">
        <v>34</v>
      </c>
      <c r="AB96" s="8">
        <v>75</v>
      </c>
      <c r="AC96" s="115"/>
      <c r="AD96" s="42"/>
    </row>
    <row r="97" spans="1:32" ht="15" customHeight="1">
      <c r="A97" s="118">
        <f t="shared" si="6"/>
        <v>92</v>
      </c>
      <c r="B97" s="176" t="s">
        <v>440</v>
      </c>
      <c r="C97" s="176" t="s">
        <v>303</v>
      </c>
      <c r="D97" s="176" t="s">
        <v>316</v>
      </c>
      <c r="E97" s="10" t="s">
        <v>28</v>
      </c>
      <c r="F97" s="168">
        <v>40</v>
      </c>
      <c r="G97" s="44">
        <f t="shared" si="7"/>
        <v>33</v>
      </c>
      <c r="H97" s="45">
        <f t="shared" si="8"/>
        <v>75</v>
      </c>
      <c r="I97" s="110"/>
      <c r="J97" s="8"/>
      <c r="S97" s="110"/>
      <c r="T97" s="8"/>
      <c r="U97" s="123"/>
      <c r="V97" s="8"/>
      <c r="W97" s="110">
        <v>33</v>
      </c>
      <c r="X97" s="8">
        <v>75</v>
      </c>
      <c r="Y97" s="110"/>
      <c r="Z97" s="8"/>
      <c r="AA97" s="110"/>
      <c r="AB97" s="8"/>
      <c r="AC97" s="115"/>
      <c r="AD97" s="42"/>
    </row>
    <row r="98" spans="1:32" ht="15" customHeight="1">
      <c r="A98" s="118">
        <f t="shared" si="6"/>
        <v>93</v>
      </c>
      <c r="B98" s="176" t="s">
        <v>364</v>
      </c>
      <c r="C98" s="176" t="s">
        <v>365</v>
      </c>
      <c r="D98" s="176">
        <v>1996</v>
      </c>
      <c r="E98" s="10" t="s">
        <v>46</v>
      </c>
      <c r="F98" s="168">
        <v>9</v>
      </c>
      <c r="G98" s="44">
        <f t="shared" si="7"/>
        <v>46</v>
      </c>
      <c r="H98" s="45">
        <f t="shared" si="8"/>
        <v>74</v>
      </c>
      <c r="I98" s="110"/>
      <c r="J98" s="8"/>
      <c r="K98" s="110">
        <v>46</v>
      </c>
      <c r="L98" s="8">
        <v>74</v>
      </c>
      <c r="Q98" s="171"/>
      <c r="R98" s="8"/>
      <c r="S98" s="110"/>
      <c r="T98" s="8"/>
      <c r="U98" s="123"/>
      <c r="V98" s="8"/>
      <c r="W98" s="110"/>
      <c r="X98" s="8"/>
      <c r="Y98" s="115"/>
      <c r="Z98" s="42"/>
      <c r="AA98" s="110"/>
      <c r="AB98" s="8"/>
      <c r="AC98" s="116"/>
      <c r="AD98" s="50"/>
      <c r="AE98" s="110"/>
      <c r="AF98" s="8"/>
    </row>
    <row r="99" spans="1:32" ht="15" customHeight="1">
      <c r="A99" s="118">
        <f t="shared" si="6"/>
        <v>94</v>
      </c>
      <c r="B99" s="176" t="s">
        <v>490</v>
      </c>
      <c r="C99" s="176" t="s">
        <v>190</v>
      </c>
      <c r="D99" s="176" t="s">
        <v>247</v>
      </c>
      <c r="E99" s="10" t="s">
        <v>23</v>
      </c>
      <c r="F99" s="169">
        <v>10</v>
      </c>
      <c r="G99" s="44">
        <f t="shared" si="7"/>
        <v>46</v>
      </c>
      <c r="H99" s="45">
        <f t="shared" si="8"/>
        <v>74</v>
      </c>
      <c r="I99" s="110"/>
      <c r="J99" s="8"/>
      <c r="K99" s="110"/>
      <c r="L99" s="8"/>
      <c r="M99" s="110"/>
      <c r="N99" s="8"/>
      <c r="O99" s="48"/>
      <c r="P99" s="49"/>
      <c r="Q99" s="110"/>
      <c r="R99" s="8"/>
      <c r="S99" s="112"/>
      <c r="T99" s="43"/>
      <c r="U99" s="112"/>
      <c r="V99" s="43"/>
      <c r="W99" s="110"/>
      <c r="X99" s="8"/>
      <c r="AA99" s="110">
        <v>46</v>
      </c>
      <c r="AB99" s="8">
        <v>74</v>
      </c>
      <c r="AC99" s="110"/>
      <c r="AD99" s="8"/>
      <c r="AE99" s="110"/>
      <c r="AF99" s="8"/>
    </row>
    <row r="100" spans="1:32" ht="15" customHeight="1">
      <c r="A100" s="118">
        <f t="shared" si="6"/>
        <v>95</v>
      </c>
      <c r="B100" s="176" t="s">
        <v>335</v>
      </c>
      <c r="C100" s="176" t="s">
        <v>336</v>
      </c>
      <c r="D100" s="176">
        <v>2000</v>
      </c>
      <c r="E100" s="10" t="s">
        <v>46</v>
      </c>
      <c r="F100" s="168">
        <v>10</v>
      </c>
      <c r="G100" s="44">
        <f t="shared" si="7"/>
        <v>43</v>
      </c>
      <c r="H100" s="45">
        <f t="shared" si="8"/>
        <v>73</v>
      </c>
      <c r="I100" s="110">
        <v>43</v>
      </c>
      <c r="J100" s="8">
        <v>73</v>
      </c>
      <c r="Q100" s="171"/>
      <c r="R100" s="8"/>
      <c r="S100" s="110"/>
      <c r="T100" s="8"/>
      <c r="U100" s="123"/>
      <c r="V100" s="8"/>
      <c r="W100" s="110"/>
      <c r="X100" s="8"/>
      <c r="Y100" s="110"/>
      <c r="Z100" s="8"/>
      <c r="AA100" s="112"/>
      <c r="AB100" s="43"/>
      <c r="AC100" s="110"/>
      <c r="AD100" s="8"/>
      <c r="AE100" s="110"/>
      <c r="AF100" s="8"/>
    </row>
    <row r="101" spans="1:32" ht="15" customHeight="1">
      <c r="A101" s="118">
        <f t="shared" si="6"/>
        <v>96</v>
      </c>
      <c r="B101" s="176" t="s">
        <v>515</v>
      </c>
      <c r="C101" s="176" t="s">
        <v>189</v>
      </c>
      <c r="D101" s="176">
        <v>1978</v>
      </c>
      <c r="E101" s="10" t="s">
        <v>28</v>
      </c>
      <c r="F101" s="168">
        <v>32</v>
      </c>
      <c r="G101" s="44">
        <f t="shared" si="7"/>
        <v>37</v>
      </c>
      <c r="H101" s="45">
        <f t="shared" si="8"/>
        <v>73</v>
      </c>
      <c r="I101" s="110"/>
      <c r="J101" s="8"/>
      <c r="K101" s="110"/>
      <c r="L101" s="8"/>
      <c r="M101" s="116"/>
      <c r="N101" s="49"/>
      <c r="O101" s="48"/>
      <c r="P101" s="49"/>
      <c r="Q101" s="171"/>
      <c r="R101" s="8"/>
      <c r="S101" s="110"/>
      <c r="T101" s="8"/>
      <c r="U101" s="123"/>
      <c r="V101" s="8"/>
      <c r="AA101" s="110"/>
      <c r="AB101" s="8"/>
      <c r="AC101" s="110"/>
      <c r="AD101" s="8"/>
      <c r="AE101" s="110">
        <v>37</v>
      </c>
      <c r="AF101" s="8">
        <v>73</v>
      </c>
    </row>
    <row r="102" spans="1:32" ht="15" customHeight="1">
      <c r="A102" s="118">
        <f t="shared" ref="A102:A133" si="9">ROW(A97)</f>
        <v>97</v>
      </c>
      <c r="B102" s="176" t="s">
        <v>400</v>
      </c>
      <c r="C102" s="176" t="s">
        <v>190</v>
      </c>
      <c r="D102" s="176">
        <v>1983</v>
      </c>
      <c r="E102" s="10" t="s">
        <v>28</v>
      </c>
      <c r="F102" s="170">
        <v>33</v>
      </c>
      <c r="G102" s="44">
        <f t="shared" ref="G102:G133" si="10">IF((COUNT(I102:AF102)/2)&gt;=5,SUM(LARGE(I102:AF102,COUNT(I102:AF102)/2+1),LARGE(I102:AF102,COUNT(I102:AF102)/2+2),LARGE(I102:AF102,COUNT(I102:AF102)/2+3),LARGE(I102:AF102,COUNT(I102:AF102)/2+4),LARGE(I102:AF102,COUNT(I102:AF102)/2+5)),SUM(I102,K102,M102,O102,Q102,S102,U102,Y102,W102,,AA102,AC102,AE102))</f>
        <v>37</v>
      </c>
      <c r="H102" s="45">
        <f t="shared" ref="H102:H133" si="11">IF((COUNT(I102:AF102)/2)&gt;=5,SUM(LARGE(I102:AF102,1),LARGE(I102:AF102,2),LARGE(I102:AF102,3),LARGE(I102:AF102,4),LARGE(I102:AF102,5)),SUM(J102,L102,N102,P102,R102,T102,V102,X102,Z102,AB102,AD102,AF102))</f>
        <v>73</v>
      </c>
      <c r="I102" s="110"/>
      <c r="J102" s="8"/>
      <c r="K102" s="110"/>
      <c r="L102" s="8"/>
      <c r="M102" s="110"/>
      <c r="N102" s="8"/>
      <c r="O102" s="48"/>
      <c r="P102" s="49"/>
      <c r="Q102" s="171"/>
      <c r="R102" s="8"/>
      <c r="S102" s="110">
        <v>37</v>
      </c>
      <c r="T102" s="8">
        <v>73</v>
      </c>
      <c r="U102" s="110"/>
      <c r="V102" s="8"/>
      <c r="W102" s="110"/>
      <c r="X102" s="8"/>
      <c r="Y102" s="116"/>
      <c r="Z102" s="49"/>
      <c r="AA102" s="110"/>
      <c r="AB102" s="8"/>
      <c r="AC102" s="110"/>
      <c r="AD102" s="8"/>
      <c r="AE102" s="110"/>
      <c r="AF102" s="8"/>
    </row>
    <row r="103" spans="1:32" ht="15" customHeight="1">
      <c r="A103" s="118">
        <f t="shared" si="9"/>
        <v>98</v>
      </c>
      <c r="B103" s="176" t="s">
        <v>505</v>
      </c>
      <c r="C103" s="176" t="s">
        <v>506</v>
      </c>
      <c r="D103" s="176">
        <v>1971</v>
      </c>
      <c r="E103" s="10" t="s">
        <v>49</v>
      </c>
      <c r="F103" s="168">
        <v>17</v>
      </c>
      <c r="G103" s="44">
        <f t="shared" si="10"/>
        <v>40</v>
      </c>
      <c r="H103" s="45">
        <f t="shared" si="11"/>
        <v>71</v>
      </c>
      <c r="Q103" s="110"/>
      <c r="R103" s="8"/>
      <c r="AA103" s="110"/>
      <c r="AB103" s="8"/>
      <c r="AC103" s="110">
        <v>40</v>
      </c>
      <c r="AD103" s="8">
        <v>71</v>
      </c>
    </row>
    <row r="104" spans="1:32" ht="15" customHeight="1">
      <c r="A104" s="118">
        <f t="shared" si="9"/>
        <v>99</v>
      </c>
      <c r="B104" s="176" t="s">
        <v>517</v>
      </c>
      <c r="C104" s="176" t="s">
        <v>190</v>
      </c>
      <c r="D104" s="176">
        <v>1974</v>
      </c>
      <c r="E104" s="10" t="s">
        <v>49</v>
      </c>
      <c r="F104" s="169">
        <v>18</v>
      </c>
      <c r="G104" s="44">
        <f t="shared" si="10"/>
        <v>40</v>
      </c>
      <c r="H104" s="45">
        <f t="shared" si="11"/>
        <v>71</v>
      </c>
      <c r="I104" s="110"/>
      <c r="J104" s="8"/>
      <c r="K104" s="110"/>
      <c r="L104" s="8"/>
      <c r="M104" s="110"/>
      <c r="N104" s="8"/>
      <c r="O104" s="46"/>
      <c r="P104" s="43"/>
      <c r="Q104" s="171"/>
      <c r="R104" s="8"/>
      <c r="S104" s="110"/>
      <c r="T104" s="8"/>
      <c r="U104" s="123"/>
      <c r="V104" s="8"/>
      <c r="W104" s="110"/>
      <c r="X104" s="8"/>
      <c r="AA104" s="110"/>
      <c r="AB104" s="8"/>
      <c r="AC104" s="110"/>
      <c r="AD104" s="8"/>
      <c r="AE104" s="110">
        <v>40</v>
      </c>
      <c r="AF104" s="8">
        <v>71</v>
      </c>
    </row>
    <row r="105" spans="1:32" ht="15" customHeight="1">
      <c r="A105" s="118">
        <f t="shared" si="9"/>
        <v>100</v>
      </c>
      <c r="B105" s="176" t="s">
        <v>401</v>
      </c>
      <c r="C105" s="176" t="s">
        <v>389</v>
      </c>
      <c r="D105" s="176">
        <v>1996</v>
      </c>
      <c r="E105" s="10" t="s">
        <v>46</v>
      </c>
      <c r="F105" s="169">
        <v>14</v>
      </c>
      <c r="G105" s="44">
        <f t="shared" si="10"/>
        <v>39</v>
      </c>
      <c r="H105" s="45">
        <f t="shared" si="11"/>
        <v>71</v>
      </c>
      <c r="I105" s="110"/>
      <c r="J105" s="8"/>
      <c r="K105" s="112"/>
      <c r="L105" s="43"/>
      <c r="M105" s="110"/>
      <c r="N105" s="8"/>
      <c r="O105" s="47"/>
      <c r="P105" s="42"/>
      <c r="Q105" s="171"/>
      <c r="R105" s="8"/>
      <c r="S105" s="110">
        <v>39</v>
      </c>
      <c r="T105" s="8">
        <v>71</v>
      </c>
      <c r="U105" s="123"/>
      <c r="V105" s="8"/>
      <c r="AA105" s="110"/>
      <c r="AB105" s="8"/>
      <c r="AC105" s="110"/>
      <c r="AD105" s="8"/>
      <c r="AE105" s="110"/>
      <c r="AF105" s="8"/>
    </row>
    <row r="106" spans="1:32" ht="15" customHeight="1">
      <c r="A106" s="118">
        <f t="shared" si="9"/>
        <v>101</v>
      </c>
      <c r="B106" s="176" t="s">
        <v>428</v>
      </c>
      <c r="C106" s="176" t="s">
        <v>429</v>
      </c>
      <c r="D106" s="176">
        <v>1980</v>
      </c>
      <c r="E106" s="10" t="s">
        <v>28</v>
      </c>
      <c r="F106" s="168">
        <v>39</v>
      </c>
      <c r="G106" s="44">
        <f t="shared" si="10"/>
        <v>34</v>
      </c>
      <c r="H106" s="45">
        <f t="shared" si="11"/>
        <v>71</v>
      </c>
      <c r="K106" s="110"/>
      <c r="L106" s="8"/>
      <c r="S106" s="110"/>
      <c r="T106" s="8"/>
      <c r="U106" s="123">
        <v>34</v>
      </c>
      <c r="V106" s="8">
        <v>71</v>
      </c>
      <c r="W106" s="110"/>
      <c r="X106" s="8"/>
      <c r="AC106" s="110"/>
      <c r="AD106" s="8"/>
      <c r="AE106" s="110"/>
      <c r="AF106" s="8"/>
    </row>
    <row r="107" spans="1:32" ht="15" customHeight="1">
      <c r="A107" s="118">
        <f t="shared" si="9"/>
        <v>102</v>
      </c>
      <c r="B107" s="176" t="s">
        <v>337</v>
      </c>
      <c r="C107" s="176" t="s">
        <v>338</v>
      </c>
      <c r="D107" s="176">
        <v>2009</v>
      </c>
      <c r="E107" s="10" t="s">
        <v>31</v>
      </c>
      <c r="F107" s="168">
        <v>10</v>
      </c>
      <c r="G107" s="44">
        <f t="shared" si="10"/>
        <v>43</v>
      </c>
      <c r="H107" s="45">
        <f t="shared" si="11"/>
        <v>70</v>
      </c>
      <c r="I107" s="110">
        <v>43</v>
      </c>
      <c r="J107" s="8">
        <v>70</v>
      </c>
      <c r="K107" s="110"/>
      <c r="L107" s="8"/>
      <c r="Q107" s="171"/>
      <c r="R107" s="8"/>
      <c r="S107" s="110"/>
      <c r="T107" s="8"/>
      <c r="U107" s="123"/>
      <c r="V107" s="8"/>
      <c r="W107" s="110"/>
      <c r="X107" s="8"/>
      <c r="Y107" s="110"/>
      <c r="Z107" s="8"/>
      <c r="AA107" s="110"/>
      <c r="AB107" s="8"/>
      <c r="AC107" s="110"/>
      <c r="AD107" s="8"/>
      <c r="AE107" s="110"/>
      <c r="AF107" s="8"/>
    </row>
    <row r="108" spans="1:32" ht="15" customHeight="1">
      <c r="A108" s="118">
        <f t="shared" si="9"/>
        <v>103</v>
      </c>
      <c r="B108" s="176" t="s">
        <v>518</v>
      </c>
      <c r="C108" s="176" t="s">
        <v>25</v>
      </c>
      <c r="D108" s="176">
        <v>1966</v>
      </c>
      <c r="E108" s="10" t="s">
        <v>49</v>
      </c>
      <c r="F108" s="169">
        <v>21</v>
      </c>
      <c r="G108" s="44">
        <f t="shared" si="10"/>
        <v>39</v>
      </c>
      <c r="H108" s="45">
        <f t="shared" si="11"/>
        <v>70</v>
      </c>
      <c r="I108" s="110"/>
      <c r="J108" s="8"/>
      <c r="K108" s="110"/>
      <c r="L108" s="8"/>
      <c r="M108" s="110"/>
      <c r="N108" s="8"/>
      <c r="O108" s="48"/>
      <c r="P108" s="49"/>
      <c r="Q108" s="171"/>
      <c r="R108" s="8"/>
      <c r="S108" s="110"/>
      <c r="T108" s="8"/>
      <c r="U108" s="123"/>
      <c r="V108" s="8"/>
      <c r="W108" s="110"/>
      <c r="X108" s="8"/>
      <c r="Y108" s="110"/>
      <c r="Z108" s="8"/>
      <c r="AA108" s="110"/>
      <c r="AB108" s="8"/>
      <c r="AC108" s="110"/>
      <c r="AD108" s="8"/>
      <c r="AE108" s="110">
        <v>39</v>
      </c>
      <c r="AF108" s="8">
        <v>70</v>
      </c>
    </row>
    <row r="109" spans="1:32" ht="15" customHeight="1">
      <c r="A109" s="118">
        <f t="shared" si="9"/>
        <v>104</v>
      </c>
      <c r="B109" s="176" t="s">
        <v>402</v>
      </c>
      <c r="C109" s="176" t="s">
        <v>389</v>
      </c>
      <c r="D109" s="176">
        <v>1996</v>
      </c>
      <c r="E109" s="10" t="s">
        <v>46</v>
      </c>
      <c r="F109" s="169">
        <v>15</v>
      </c>
      <c r="G109" s="44">
        <f t="shared" si="10"/>
        <v>38</v>
      </c>
      <c r="H109" s="45">
        <f t="shared" si="11"/>
        <v>70</v>
      </c>
      <c r="I109" s="110"/>
      <c r="J109" s="8"/>
      <c r="K109" s="112"/>
      <c r="L109" s="43"/>
      <c r="M109" s="110"/>
      <c r="N109" s="8"/>
      <c r="O109" s="48"/>
      <c r="P109" s="49"/>
      <c r="Q109" s="171"/>
      <c r="R109" s="8"/>
      <c r="S109" s="110">
        <v>38</v>
      </c>
      <c r="T109" s="8">
        <v>70</v>
      </c>
      <c r="U109" s="123"/>
      <c r="V109" s="8"/>
      <c r="W109" s="110"/>
      <c r="X109" s="8"/>
      <c r="AA109" s="110"/>
      <c r="AB109" s="8"/>
      <c r="AC109" s="110"/>
      <c r="AD109" s="8"/>
      <c r="AE109" s="110"/>
      <c r="AF109" s="8"/>
    </row>
    <row r="110" spans="1:32" ht="15" customHeight="1">
      <c r="A110" s="118">
        <f t="shared" si="9"/>
        <v>105</v>
      </c>
      <c r="B110" s="176" t="s">
        <v>366</v>
      </c>
      <c r="C110" s="176" t="s">
        <v>33</v>
      </c>
      <c r="D110" s="176">
        <v>1971</v>
      </c>
      <c r="E110" s="10" t="s">
        <v>49</v>
      </c>
      <c r="F110" s="169">
        <v>22</v>
      </c>
      <c r="G110" s="44">
        <f t="shared" si="10"/>
        <v>38</v>
      </c>
      <c r="H110" s="45">
        <f t="shared" si="11"/>
        <v>70</v>
      </c>
      <c r="I110" s="116"/>
      <c r="J110" s="49"/>
      <c r="K110" s="110">
        <v>38</v>
      </c>
      <c r="L110" s="8">
        <v>70</v>
      </c>
      <c r="M110" s="115"/>
      <c r="N110" s="42"/>
      <c r="O110" s="48"/>
      <c r="P110" s="49"/>
      <c r="Q110" s="171"/>
      <c r="R110" s="8"/>
      <c r="S110" s="110"/>
      <c r="T110" s="8"/>
      <c r="U110" s="123"/>
      <c r="V110" s="8"/>
      <c r="W110" s="110"/>
      <c r="X110" s="8"/>
      <c r="Y110" s="116"/>
      <c r="Z110" s="49"/>
      <c r="AA110" s="110"/>
      <c r="AB110" s="8"/>
      <c r="AC110" s="110"/>
      <c r="AD110" s="8"/>
      <c r="AE110" s="115"/>
      <c r="AF110" s="42"/>
    </row>
    <row r="111" spans="1:32" ht="15" customHeight="1">
      <c r="A111" s="118">
        <f t="shared" si="9"/>
        <v>106</v>
      </c>
      <c r="B111" s="176" t="s">
        <v>507</v>
      </c>
      <c r="C111" s="176" t="s">
        <v>508</v>
      </c>
      <c r="D111" s="176">
        <v>2000</v>
      </c>
      <c r="E111" s="10" t="s">
        <v>46</v>
      </c>
      <c r="F111" s="168">
        <v>11</v>
      </c>
      <c r="G111" s="44">
        <f t="shared" si="10"/>
        <v>41</v>
      </c>
      <c r="H111" s="45">
        <f t="shared" si="11"/>
        <v>68</v>
      </c>
      <c r="K111" s="110"/>
      <c r="L111" s="8"/>
      <c r="M111" s="110"/>
      <c r="N111" s="8"/>
      <c r="S111" s="110"/>
      <c r="T111" s="8"/>
      <c r="U111" s="123"/>
      <c r="V111" s="8"/>
      <c r="W111" s="110"/>
      <c r="X111" s="8"/>
      <c r="Y111" s="110"/>
      <c r="Z111" s="8"/>
      <c r="AA111" s="112"/>
      <c r="AB111" s="43"/>
      <c r="AC111" s="110">
        <v>41</v>
      </c>
      <c r="AD111" s="8">
        <v>68</v>
      </c>
      <c r="AE111" s="110"/>
      <c r="AF111" s="8"/>
    </row>
    <row r="112" spans="1:32" ht="15" customHeight="1">
      <c r="A112" s="118">
        <f t="shared" si="9"/>
        <v>107</v>
      </c>
      <c r="B112" s="176" t="s">
        <v>491</v>
      </c>
      <c r="C112" s="176" t="s">
        <v>63</v>
      </c>
      <c r="D112" s="176" t="s">
        <v>244</v>
      </c>
      <c r="E112" s="10" t="s">
        <v>49</v>
      </c>
      <c r="F112" s="169">
        <v>20</v>
      </c>
      <c r="G112" s="44">
        <f t="shared" si="10"/>
        <v>39</v>
      </c>
      <c r="H112" s="45">
        <f t="shared" si="11"/>
        <v>68</v>
      </c>
      <c r="I112" s="110"/>
      <c r="J112" s="8"/>
      <c r="K112" s="110"/>
      <c r="L112" s="8"/>
      <c r="M112" s="110"/>
      <c r="N112" s="8"/>
      <c r="O112" s="47"/>
      <c r="P112" s="42"/>
      <c r="Q112" s="171"/>
      <c r="R112" s="8"/>
      <c r="S112" s="110"/>
      <c r="T112" s="8"/>
      <c r="U112" s="123"/>
      <c r="V112" s="8"/>
      <c r="W112" s="110"/>
      <c r="X112" s="8"/>
      <c r="Y112" s="110"/>
      <c r="Z112" s="8"/>
      <c r="AA112" s="110">
        <v>39</v>
      </c>
      <c r="AB112" s="8">
        <v>68</v>
      </c>
      <c r="AC112" s="110"/>
      <c r="AD112" s="8"/>
    </row>
    <row r="113" spans="1:32" ht="15" customHeight="1">
      <c r="A113" s="118">
        <f t="shared" si="9"/>
        <v>108</v>
      </c>
      <c r="B113" s="176" t="s">
        <v>404</v>
      </c>
      <c r="C113" s="176" t="s">
        <v>33</v>
      </c>
      <c r="D113" s="176">
        <v>1976</v>
      </c>
      <c r="E113" s="10" t="s">
        <v>28</v>
      </c>
      <c r="F113" s="169">
        <v>36</v>
      </c>
      <c r="G113" s="44">
        <f t="shared" si="10"/>
        <v>35</v>
      </c>
      <c r="H113" s="45">
        <f t="shared" si="11"/>
        <v>68</v>
      </c>
      <c r="I113" s="110"/>
      <c r="J113" s="8"/>
      <c r="K113" s="110"/>
      <c r="L113" s="8"/>
      <c r="M113" s="110"/>
      <c r="N113" s="8"/>
      <c r="O113" s="48"/>
      <c r="P113" s="49"/>
      <c r="Q113" s="171"/>
      <c r="R113" s="8"/>
      <c r="S113" s="110">
        <v>35</v>
      </c>
      <c r="T113" s="8">
        <v>68</v>
      </c>
      <c r="U113" s="110"/>
      <c r="V113" s="8"/>
      <c r="AA113" s="110"/>
      <c r="AB113" s="8"/>
      <c r="AC113" s="110"/>
      <c r="AD113" s="8"/>
    </row>
    <row r="114" spans="1:32" ht="15" customHeight="1">
      <c r="A114" s="118">
        <f t="shared" si="9"/>
        <v>109</v>
      </c>
      <c r="B114" s="176" t="s">
        <v>492</v>
      </c>
      <c r="C114" s="176" t="s">
        <v>493</v>
      </c>
      <c r="D114" s="176" t="s">
        <v>494</v>
      </c>
      <c r="E114" s="10" t="s">
        <v>23</v>
      </c>
      <c r="F114" s="169">
        <v>14</v>
      </c>
      <c r="G114" s="44">
        <f t="shared" si="10"/>
        <v>43</v>
      </c>
      <c r="H114" s="45">
        <f t="shared" si="11"/>
        <v>67</v>
      </c>
      <c r="I114" s="110"/>
      <c r="J114" s="8"/>
      <c r="K114" s="110"/>
      <c r="L114" s="8"/>
      <c r="M114" s="110"/>
      <c r="N114" s="8"/>
      <c r="O114" s="46"/>
      <c r="P114" s="43"/>
      <c r="Q114" s="110"/>
      <c r="R114" s="8"/>
      <c r="S114" s="110"/>
      <c r="T114" s="8"/>
      <c r="U114" s="123"/>
      <c r="V114" s="8"/>
      <c r="W114" s="110"/>
      <c r="X114" s="8"/>
      <c r="Y114" s="116"/>
      <c r="Z114" s="49"/>
      <c r="AA114" s="110">
        <v>43</v>
      </c>
      <c r="AB114" s="8">
        <v>67</v>
      </c>
      <c r="AC114" s="110"/>
      <c r="AD114" s="8"/>
    </row>
    <row r="115" spans="1:32" ht="15" customHeight="1">
      <c r="A115" s="118">
        <f t="shared" si="9"/>
        <v>110</v>
      </c>
      <c r="B115" s="176" t="s">
        <v>519</v>
      </c>
      <c r="C115" s="176" t="s">
        <v>25</v>
      </c>
      <c r="D115" s="176">
        <v>1965</v>
      </c>
      <c r="E115" s="10" t="s">
        <v>49</v>
      </c>
      <c r="F115" s="169">
        <v>23</v>
      </c>
      <c r="G115" s="44">
        <f t="shared" si="10"/>
        <v>37</v>
      </c>
      <c r="H115" s="45">
        <f t="shared" si="11"/>
        <v>67</v>
      </c>
      <c r="I115" s="110"/>
      <c r="J115" s="8"/>
      <c r="K115" s="112"/>
      <c r="L115" s="43"/>
      <c r="M115" s="115"/>
      <c r="N115" s="42"/>
      <c r="O115" s="46"/>
      <c r="P115" s="43"/>
      <c r="Q115" s="171"/>
      <c r="R115" s="8"/>
      <c r="S115" s="110"/>
      <c r="T115" s="8"/>
      <c r="U115" s="116"/>
      <c r="V115" s="49"/>
      <c r="W115" s="110"/>
      <c r="X115" s="8"/>
      <c r="Y115" s="115"/>
      <c r="Z115" s="42"/>
      <c r="AA115" s="110"/>
      <c r="AB115" s="8"/>
      <c r="AC115" s="112"/>
      <c r="AD115" s="42"/>
      <c r="AE115" s="110">
        <v>37</v>
      </c>
      <c r="AF115" s="8">
        <v>67</v>
      </c>
    </row>
    <row r="116" spans="1:32" ht="15" customHeight="1">
      <c r="A116" s="118">
        <f t="shared" si="9"/>
        <v>111</v>
      </c>
      <c r="B116" s="176" t="s">
        <v>380</v>
      </c>
      <c r="C116" s="176" t="s">
        <v>63</v>
      </c>
      <c r="D116" s="176" t="s">
        <v>373</v>
      </c>
      <c r="E116" s="10" t="s">
        <v>28</v>
      </c>
      <c r="F116" s="169">
        <v>38</v>
      </c>
      <c r="G116" s="44">
        <f t="shared" si="10"/>
        <v>34</v>
      </c>
      <c r="H116" s="45">
        <f t="shared" si="11"/>
        <v>67</v>
      </c>
      <c r="I116" s="110"/>
      <c r="J116" s="8"/>
      <c r="K116" s="110"/>
      <c r="L116" s="8"/>
      <c r="M116" s="110"/>
      <c r="N116" s="8"/>
      <c r="O116" s="48"/>
      <c r="P116" s="49"/>
      <c r="Q116" s="110">
        <v>34</v>
      </c>
      <c r="R116" s="8">
        <v>67</v>
      </c>
      <c r="S116" s="110"/>
      <c r="T116" s="8"/>
      <c r="U116" s="112"/>
      <c r="V116" s="43"/>
      <c r="W116" s="110"/>
      <c r="X116" s="8"/>
      <c r="AA116" s="110"/>
      <c r="AB116" s="8"/>
      <c r="AC116" s="115"/>
      <c r="AD116" s="42"/>
      <c r="AE116" s="116"/>
      <c r="AF116" s="50"/>
    </row>
    <row r="117" spans="1:32" ht="15" customHeight="1">
      <c r="A117" s="118">
        <f t="shared" si="9"/>
        <v>112</v>
      </c>
      <c r="B117" s="176" t="s">
        <v>405</v>
      </c>
      <c r="C117" s="176" t="s">
        <v>305</v>
      </c>
      <c r="D117" s="176">
        <v>1974</v>
      </c>
      <c r="E117" s="10" t="s">
        <v>49</v>
      </c>
      <c r="F117" s="168">
        <v>19</v>
      </c>
      <c r="G117" s="44">
        <f t="shared" si="10"/>
        <v>39</v>
      </c>
      <c r="H117" s="45">
        <f t="shared" si="11"/>
        <v>66</v>
      </c>
      <c r="K117" s="110"/>
      <c r="L117" s="8"/>
      <c r="S117" s="110">
        <v>39</v>
      </c>
      <c r="T117" s="8">
        <v>66</v>
      </c>
      <c r="U117" s="112"/>
      <c r="V117" s="43"/>
      <c r="W117" s="112"/>
      <c r="X117" s="43"/>
      <c r="AA117" s="110"/>
      <c r="AB117" s="8"/>
    </row>
    <row r="118" spans="1:32" ht="15" customHeight="1">
      <c r="A118" s="118">
        <f t="shared" si="9"/>
        <v>113</v>
      </c>
      <c r="B118" s="176" t="s">
        <v>442</v>
      </c>
      <c r="C118" s="176" t="s">
        <v>437</v>
      </c>
      <c r="D118" s="176" t="s">
        <v>443</v>
      </c>
      <c r="E118" s="10" t="s">
        <v>23</v>
      </c>
      <c r="F118" s="169">
        <v>9</v>
      </c>
      <c r="G118" s="44">
        <f t="shared" si="10"/>
        <v>46</v>
      </c>
      <c r="H118" s="45">
        <f t="shared" si="11"/>
        <v>65</v>
      </c>
      <c r="I118" s="110"/>
      <c r="J118" s="8"/>
      <c r="K118" s="110"/>
      <c r="L118" s="8"/>
      <c r="M118" s="110"/>
      <c r="N118" s="49"/>
      <c r="O118" s="48"/>
      <c r="P118" s="49"/>
      <c r="Q118" s="171"/>
      <c r="R118" s="8"/>
      <c r="S118" s="110"/>
      <c r="T118" s="8"/>
      <c r="W118" s="110">
        <v>46</v>
      </c>
      <c r="X118" s="8">
        <v>65</v>
      </c>
      <c r="Y118" s="110"/>
      <c r="Z118" s="8"/>
      <c r="AA118" s="112"/>
      <c r="AB118" s="43"/>
      <c r="AC118" s="110"/>
      <c r="AD118" s="8"/>
      <c r="AE118" s="112"/>
      <c r="AF118" s="43"/>
    </row>
    <row r="119" spans="1:32" ht="15" customHeight="1">
      <c r="A119" s="118">
        <f t="shared" si="9"/>
        <v>114</v>
      </c>
      <c r="B119" s="176" t="s">
        <v>344</v>
      </c>
      <c r="C119" s="176" t="s">
        <v>30</v>
      </c>
      <c r="D119" s="176">
        <v>1954</v>
      </c>
      <c r="E119" s="10" t="s">
        <v>143</v>
      </c>
      <c r="F119" s="169">
        <v>4</v>
      </c>
      <c r="G119" s="44">
        <f t="shared" si="10"/>
        <v>46</v>
      </c>
      <c r="H119" s="45">
        <f t="shared" si="11"/>
        <v>65</v>
      </c>
      <c r="I119" s="110">
        <v>46</v>
      </c>
      <c r="J119" s="8">
        <v>65</v>
      </c>
      <c r="K119" s="110"/>
      <c r="L119" s="8"/>
      <c r="M119" s="116"/>
      <c r="N119" s="49"/>
      <c r="O119" s="46"/>
      <c r="P119" s="43"/>
      <c r="Q119" s="173"/>
      <c r="R119" s="49"/>
      <c r="S119" s="110"/>
      <c r="T119" s="8"/>
      <c r="W119" s="110"/>
      <c r="X119" s="8"/>
      <c r="AA119" s="110"/>
      <c r="AB119" s="8"/>
      <c r="AC119" s="110"/>
      <c r="AD119" s="8"/>
      <c r="AE119" s="110"/>
      <c r="AF119" s="8"/>
    </row>
    <row r="120" spans="1:32" ht="15" customHeight="1">
      <c r="A120" s="118">
        <f t="shared" si="9"/>
        <v>115</v>
      </c>
      <c r="B120" s="176" t="s">
        <v>520</v>
      </c>
      <c r="C120" s="176" t="s">
        <v>189</v>
      </c>
      <c r="D120" s="176">
        <v>2015</v>
      </c>
      <c r="E120" s="10" t="s">
        <v>31</v>
      </c>
      <c r="F120" s="169">
        <v>16</v>
      </c>
      <c r="G120" s="44">
        <f t="shared" si="10"/>
        <v>39</v>
      </c>
      <c r="H120" s="45">
        <f t="shared" si="11"/>
        <v>64</v>
      </c>
      <c r="I120" s="110"/>
      <c r="J120" s="8"/>
      <c r="K120" s="110"/>
      <c r="L120" s="8"/>
      <c r="M120" s="110"/>
      <c r="N120" s="49"/>
      <c r="O120" s="48"/>
      <c r="P120" s="49"/>
      <c r="Q120" s="171"/>
      <c r="R120" s="8"/>
      <c r="S120" s="110"/>
      <c r="T120" s="8"/>
      <c r="U120" s="123"/>
      <c r="V120" s="8"/>
      <c r="W120" s="110"/>
      <c r="X120" s="8"/>
      <c r="Y120" s="110"/>
      <c r="Z120" s="8"/>
      <c r="AA120" s="110"/>
      <c r="AB120" s="8"/>
      <c r="AC120" s="112"/>
      <c r="AD120" s="43"/>
      <c r="AE120" s="110">
        <v>39</v>
      </c>
      <c r="AF120" s="8">
        <v>64</v>
      </c>
    </row>
    <row r="121" spans="1:32" ht="15" customHeight="1">
      <c r="A121" s="118">
        <f t="shared" si="9"/>
        <v>116</v>
      </c>
      <c r="B121" s="176" t="s">
        <v>60</v>
      </c>
      <c r="C121" s="176" t="s">
        <v>455</v>
      </c>
      <c r="D121" s="176">
        <v>1966</v>
      </c>
      <c r="E121" s="10" t="s">
        <v>49</v>
      </c>
      <c r="F121" s="169">
        <v>24</v>
      </c>
      <c r="G121" s="44">
        <f t="shared" si="10"/>
        <v>35</v>
      </c>
      <c r="H121" s="45">
        <f t="shared" si="11"/>
        <v>63</v>
      </c>
      <c r="I121" s="110"/>
      <c r="J121" s="8"/>
      <c r="K121" s="110"/>
      <c r="L121" s="8"/>
      <c r="M121" s="116"/>
      <c r="N121" s="49"/>
      <c r="O121" s="48"/>
      <c r="P121" s="49"/>
      <c r="Q121" s="171"/>
      <c r="R121" s="8"/>
      <c r="S121" s="110"/>
      <c r="T121" s="8"/>
      <c r="U121" s="123"/>
      <c r="V121" s="8"/>
      <c r="W121" s="110"/>
      <c r="X121" s="8"/>
      <c r="Y121" s="110"/>
      <c r="Z121" s="8"/>
      <c r="AA121" s="110"/>
      <c r="AB121" s="8"/>
      <c r="AC121" s="116"/>
      <c r="AD121" s="49"/>
      <c r="AE121" s="110">
        <v>35</v>
      </c>
      <c r="AF121" s="8">
        <v>63</v>
      </c>
    </row>
    <row r="122" spans="1:32" ht="15" customHeight="1">
      <c r="A122" s="118">
        <f t="shared" si="9"/>
        <v>117</v>
      </c>
      <c r="B122" s="176" t="s">
        <v>521</v>
      </c>
      <c r="C122" s="176" t="s">
        <v>25</v>
      </c>
      <c r="D122" s="176">
        <v>1968</v>
      </c>
      <c r="E122" s="10" t="s">
        <v>49</v>
      </c>
      <c r="F122" s="168">
        <v>26</v>
      </c>
      <c r="G122" s="44">
        <f t="shared" si="10"/>
        <v>34</v>
      </c>
      <c r="H122" s="45">
        <f t="shared" si="11"/>
        <v>62</v>
      </c>
      <c r="S122" s="110"/>
      <c r="T122" s="8"/>
      <c r="U122" s="123"/>
      <c r="V122" s="8"/>
      <c r="W122" s="110"/>
      <c r="X122" s="8"/>
      <c r="Y122" s="112"/>
      <c r="Z122" s="43"/>
      <c r="AA122" s="110"/>
      <c r="AB122" s="8"/>
      <c r="AC122" s="110"/>
      <c r="AD122" s="8"/>
      <c r="AE122" s="110">
        <v>34</v>
      </c>
      <c r="AF122" s="8">
        <v>62</v>
      </c>
    </row>
    <row r="123" spans="1:32" ht="15" customHeight="1">
      <c r="A123" s="118">
        <f t="shared" si="9"/>
        <v>118</v>
      </c>
      <c r="B123" s="176" t="s">
        <v>54</v>
      </c>
      <c r="C123" s="176" t="s">
        <v>522</v>
      </c>
      <c r="D123" s="176">
        <v>1994</v>
      </c>
      <c r="E123" s="10" t="s">
        <v>23</v>
      </c>
      <c r="F123" s="168">
        <v>12</v>
      </c>
      <c r="G123" s="44">
        <f t="shared" si="10"/>
        <v>43</v>
      </c>
      <c r="H123" s="45">
        <f t="shared" si="11"/>
        <v>60</v>
      </c>
      <c r="K123" s="110"/>
      <c r="L123" s="8"/>
      <c r="Q123" s="171"/>
      <c r="R123" s="8"/>
      <c r="S123" s="110"/>
      <c r="T123" s="8"/>
      <c r="U123" s="123"/>
      <c r="V123" s="8"/>
      <c r="W123" s="110"/>
      <c r="X123" s="8"/>
      <c r="Y123" s="115"/>
      <c r="Z123" s="42"/>
      <c r="AA123" s="110"/>
      <c r="AB123" s="8"/>
      <c r="AE123" s="110">
        <v>43</v>
      </c>
      <c r="AF123" s="8">
        <v>60</v>
      </c>
    </row>
    <row r="124" spans="1:32" ht="15" customHeight="1">
      <c r="A124" s="118">
        <f t="shared" si="9"/>
        <v>119</v>
      </c>
      <c r="B124" s="176" t="s">
        <v>408</v>
      </c>
      <c r="C124" s="176" t="s">
        <v>63</v>
      </c>
      <c r="D124" s="176">
        <v>1978</v>
      </c>
      <c r="E124" s="10" t="s">
        <v>28</v>
      </c>
      <c r="F124" s="168">
        <v>41</v>
      </c>
      <c r="G124" s="44">
        <f t="shared" si="10"/>
        <v>31</v>
      </c>
      <c r="H124" s="45">
        <f t="shared" si="11"/>
        <v>60</v>
      </c>
      <c r="Q124" s="171"/>
      <c r="R124" s="8"/>
      <c r="S124" s="110">
        <v>31</v>
      </c>
      <c r="T124" s="8">
        <v>60</v>
      </c>
      <c r="U124" s="123"/>
      <c r="V124" s="8"/>
      <c r="AA124" s="110"/>
      <c r="AB124" s="8"/>
      <c r="AC124" s="110"/>
      <c r="AD124" s="8"/>
    </row>
    <row r="125" spans="1:32" ht="15" customHeight="1">
      <c r="A125" s="118">
        <f t="shared" si="9"/>
        <v>120</v>
      </c>
      <c r="B125" s="176" t="s">
        <v>409</v>
      </c>
      <c r="C125" s="176" t="s">
        <v>30</v>
      </c>
      <c r="D125" s="176">
        <v>2006</v>
      </c>
      <c r="E125" s="10" t="s">
        <v>31</v>
      </c>
      <c r="F125" s="169">
        <v>6</v>
      </c>
      <c r="G125" s="44">
        <f t="shared" si="10"/>
        <v>50</v>
      </c>
      <c r="H125" s="45">
        <f t="shared" si="11"/>
        <v>57</v>
      </c>
      <c r="I125" s="116"/>
      <c r="J125" s="49"/>
      <c r="K125" s="116"/>
      <c r="L125" s="49"/>
      <c r="M125" s="116"/>
      <c r="N125" s="49"/>
      <c r="O125" s="48"/>
      <c r="P125" s="49"/>
      <c r="Q125" s="173"/>
      <c r="R125" s="49"/>
      <c r="S125" s="110">
        <v>50</v>
      </c>
      <c r="T125" s="8">
        <v>57</v>
      </c>
      <c r="U125" s="123"/>
      <c r="V125" s="8"/>
      <c r="Y125" s="110"/>
      <c r="Z125" s="8"/>
      <c r="AA125" s="110"/>
      <c r="AB125" s="8"/>
      <c r="AC125" s="110"/>
      <c r="AD125" s="8"/>
      <c r="AE125" s="110"/>
      <c r="AF125" s="8"/>
    </row>
    <row r="126" spans="1:32" ht="15" customHeight="1">
      <c r="A126" s="118">
        <f t="shared" si="9"/>
        <v>121</v>
      </c>
      <c r="B126" s="176" t="s">
        <v>412</v>
      </c>
      <c r="C126" s="176" t="s">
        <v>130</v>
      </c>
      <c r="D126" s="176">
        <v>1980</v>
      </c>
      <c r="E126" s="10" t="s">
        <v>28</v>
      </c>
      <c r="F126" s="169">
        <v>42</v>
      </c>
      <c r="G126" s="44">
        <f t="shared" si="10"/>
        <v>28</v>
      </c>
      <c r="H126" s="45">
        <f t="shared" si="11"/>
        <v>53</v>
      </c>
      <c r="I126" s="116"/>
      <c r="J126" s="49"/>
      <c r="K126" s="116"/>
      <c r="L126" s="49"/>
      <c r="M126" s="116"/>
      <c r="N126" s="49"/>
      <c r="O126" s="46"/>
      <c r="P126" s="43"/>
      <c r="Q126" s="171"/>
      <c r="R126" s="8"/>
      <c r="S126" s="110">
        <v>28</v>
      </c>
      <c r="T126" s="8">
        <v>53</v>
      </c>
      <c r="U126" s="123"/>
      <c r="V126" s="8"/>
      <c r="W126" s="115"/>
      <c r="X126" s="42"/>
      <c r="Y126" s="110"/>
      <c r="Z126" s="8"/>
      <c r="AA126" s="110"/>
      <c r="AB126" s="8"/>
      <c r="AC126" s="115"/>
      <c r="AD126" s="42"/>
      <c r="AE126" s="110"/>
      <c r="AF126" s="8"/>
    </row>
    <row r="127" spans="1:32" ht="15" customHeight="1">
      <c r="A127" s="118">
        <f t="shared" si="9"/>
        <v>122</v>
      </c>
      <c r="B127" s="176" t="s">
        <v>413</v>
      </c>
      <c r="C127" s="176" t="s">
        <v>414</v>
      </c>
      <c r="D127" s="176">
        <v>1969</v>
      </c>
      <c r="E127" s="10" t="s">
        <v>49</v>
      </c>
      <c r="F127" s="168">
        <v>25</v>
      </c>
      <c r="G127" s="44">
        <f t="shared" si="10"/>
        <v>34</v>
      </c>
      <c r="H127" s="45">
        <f t="shared" si="11"/>
        <v>52</v>
      </c>
      <c r="K127" s="110"/>
      <c r="L127" s="8"/>
      <c r="S127" s="110">
        <v>34</v>
      </c>
      <c r="T127" s="8">
        <v>52</v>
      </c>
      <c r="U127" s="123"/>
      <c r="V127" s="8"/>
      <c r="W127" s="110"/>
      <c r="X127" s="8"/>
      <c r="Y127" s="115"/>
      <c r="Z127" s="42"/>
      <c r="AA127" s="110"/>
      <c r="AB127" s="8"/>
      <c r="AC127" s="110"/>
      <c r="AD127" s="8"/>
      <c r="AE127" s="110"/>
      <c r="AF127" s="8"/>
    </row>
    <row r="128" spans="1:32" ht="15" customHeight="1">
      <c r="A128" s="118">
        <f t="shared" si="9"/>
        <v>123</v>
      </c>
      <c r="B128" s="176" t="s">
        <v>415</v>
      </c>
      <c r="C128" s="176" t="s">
        <v>63</v>
      </c>
      <c r="D128" s="176">
        <v>1989</v>
      </c>
      <c r="E128" s="10" t="s">
        <v>23</v>
      </c>
      <c r="F128" s="168">
        <v>15</v>
      </c>
      <c r="G128" s="44">
        <f t="shared" si="10"/>
        <v>39</v>
      </c>
      <c r="H128" s="45">
        <f t="shared" si="11"/>
        <v>50</v>
      </c>
      <c r="S128" s="110">
        <v>39</v>
      </c>
      <c r="T128" s="8">
        <v>50</v>
      </c>
      <c r="U128" s="123"/>
      <c r="V128" s="8"/>
      <c r="W128" s="116"/>
      <c r="X128" s="49"/>
      <c r="Y128" s="110"/>
      <c r="Z128" s="8"/>
      <c r="AA128" s="112"/>
      <c r="AB128" s="43"/>
      <c r="AC128" s="115"/>
      <c r="AD128" s="42"/>
    </row>
    <row r="129" spans="1:32" ht="15" customHeight="1">
      <c r="A129" s="118">
        <f t="shared" si="9"/>
        <v>124</v>
      </c>
      <c r="B129" s="176" t="s">
        <v>416</v>
      </c>
      <c r="C129" s="176" t="s">
        <v>132</v>
      </c>
      <c r="D129" s="176">
        <v>1978</v>
      </c>
      <c r="E129" s="10" t="s">
        <v>28</v>
      </c>
      <c r="F129" s="168">
        <v>43</v>
      </c>
      <c r="G129" s="44">
        <f t="shared" si="10"/>
        <v>27</v>
      </c>
      <c r="H129" s="45">
        <f t="shared" si="11"/>
        <v>49</v>
      </c>
      <c r="S129" s="110">
        <v>27</v>
      </c>
      <c r="T129" s="8">
        <v>49</v>
      </c>
      <c r="U129" s="123"/>
      <c r="V129" s="8"/>
      <c r="W129" s="110"/>
      <c r="X129" s="8"/>
      <c r="Y129" s="115"/>
      <c r="Z129" s="42"/>
      <c r="AA129" s="115"/>
      <c r="AB129" s="42"/>
      <c r="AC129" s="110"/>
      <c r="AD129" s="8"/>
      <c r="AE129" s="110"/>
      <c r="AF129" s="8"/>
    </row>
    <row r="130" spans="1:32" ht="15" customHeight="1">
      <c r="A130" s="118">
        <f t="shared" si="9"/>
        <v>125</v>
      </c>
      <c r="B130" s="176" t="s">
        <v>417</v>
      </c>
      <c r="C130" s="176" t="s">
        <v>304</v>
      </c>
      <c r="D130" s="176">
        <v>1997</v>
      </c>
      <c r="E130" s="10" t="s">
        <v>46</v>
      </c>
      <c r="F130" s="169">
        <v>16</v>
      </c>
      <c r="G130" s="44">
        <f t="shared" si="10"/>
        <v>37</v>
      </c>
      <c r="H130" s="45">
        <f t="shared" si="11"/>
        <v>48</v>
      </c>
      <c r="I130" s="110"/>
      <c r="J130" s="8"/>
      <c r="K130" s="110"/>
      <c r="L130" s="8"/>
      <c r="M130" s="110"/>
      <c r="N130" s="8"/>
      <c r="O130" s="48"/>
      <c r="P130" s="49"/>
      <c r="Q130" s="171"/>
      <c r="R130" s="8"/>
      <c r="S130" s="110">
        <v>37</v>
      </c>
      <c r="T130" s="8">
        <v>48</v>
      </c>
      <c r="U130" s="123"/>
      <c r="V130" s="8"/>
      <c r="W130" s="110"/>
      <c r="X130" s="8"/>
      <c r="Y130" s="115"/>
      <c r="Z130" s="42"/>
      <c r="AA130" s="110"/>
      <c r="AB130" s="8"/>
      <c r="AC130" s="110"/>
      <c r="AD130" s="8"/>
      <c r="AE130" s="110"/>
      <c r="AF130" s="8"/>
    </row>
    <row r="131" spans="1:32" ht="15" customHeight="1">
      <c r="A131" s="118">
        <f t="shared" si="9"/>
        <v>126</v>
      </c>
      <c r="B131" s="176" t="s">
        <v>418</v>
      </c>
      <c r="C131" s="176" t="s">
        <v>419</v>
      </c>
      <c r="D131" s="176">
        <v>1972</v>
      </c>
      <c r="E131" s="10" t="s">
        <v>49</v>
      </c>
      <c r="F131" s="169">
        <v>27</v>
      </c>
      <c r="G131" s="44">
        <f t="shared" si="10"/>
        <v>32</v>
      </c>
      <c r="H131" s="45">
        <f t="shared" si="11"/>
        <v>47</v>
      </c>
      <c r="I131" s="110"/>
      <c r="J131" s="8"/>
      <c r="K131" s="110"/>
      <c r="L131" s="8"/>
      <c r="M131" s="110"/>
      <c r="N131" s="42"/>
      <c r="O131" s="47"/>
      <c r="P131" s="42"/>
      <c r="Q131" s="171"/>
      <c r="R131" s="8"/>
      <c r="S131" s="110">
        <v>32</v>
      </c>
      <c r="T131" s="8">
        <v>47</v>
      </c>
      <c r="U131" s="123"/>
      <c r="V131" s="8"/>
      <c r="W131" s="110"/>
      <c r="X131" s="8"/>
      <c r="Y131" s="110"/>
      <c r="Z131" s="8"/>
      <c r="AA131" s="116"/>
      <c r="AB131" s="49"/>
      <c r="AC131" s="110"/>
      <c r="AD131" s="8"/>
      <c r="AE131" s="116"/>
      <c r="AF131" s="50"/>
    </row>
    <row r="132" spans="1:32" ht="15" customHeight="1">
      <c r="A132" s="118">
        <f t="shared" si="9"/>
        <v>127</v>
      </c>
      <c r="B132" s="176" t="s">
        <v>420</v>
      </c>
      <c r="C132" s="176" t="s">
        <v>63</v>
      </c>
      <c r="D132" s="176">
        <v>1996</v>
      </c>
      <c r="E132" s="10" t="s">
        <v>46</v>
      </c>
      <c r="F132" s="169">
        <v>17</v>
      </c>
      <c r="G132" s="44">
        <f t="shared" si="10"/>
        <v>36</v>
      </c>
      <c r="H132" s="45">
        <f t="shared" si="11"/>
        <v>44</v>
      </c>
      <c r="I132" s="116"/>
      <c r="J132" s="49"/>
      <c r="K132" s="116"/>
      <c r="L132" s="49"/>
      <c r="M132" s="116"/>
      <c r="N132" s="49"/>
      <c r="O132" s="48"/>
      <c r="P132" s="49"/>
      <c r="Q132" s="174"/>
      <c r="R132" s="43"/>
      <c r="S132" s="110">
        <v>36</v>
      </c>
      <c r="T132" s="8">
        <v>44</v>
      </c>
      <c r="U132" s="123"/>
      <c r="V132" s="8"/>
      <c r="W132" s="110"/>
      <c r="X132" s="8"/>
      <c r="AC132" s="110"/>
      <c r="AD132" s="42"/>
      <c r="AE132" s="110"/>
      <c r="AF132" s="8"/>
    </row>
    <row r="133" spans="1:32" ht="15" customHeight="1">
      <c r="A133" s="118">
        <f t="shared" si="9"/>
        <v>128</v>
      </c>
      <c r="B133" s="176" t="s">
        <v>422</v>
      </c>
      <c r="C133" s="176" t="s">
        <v>423</v>
      </c>
      <c r="D133" s="176">
        <v>1956</v>
      </c>
      <c r="E133" s="10" t="s">
        <v>67</v>
      </c>
      <c r="F133" s="169">
        <v>7</v>
      </c>
      <c r="G133" s="44">
        <f t="shared" si="10"/>
        <v>41</v>
      </c>
      <c r="H133" s="45">
        <f t="shared" si="11"/>
        <v>41</v>
      </c>
      <c r="I133" s="110"/>
      <c r="J133" s="8"/>
      <c r="K133" s="110"/>
      <c r="L133" s="8"/>
      <c r="M133" s="110"/>
      <c r="N133" s="8"/>
      <c r="O133" s="47"/>
      <c r="P133" s="42"/>
      <c r="Q133" s="171"/>
      <c r="R133" s="8"/>
      <c r="S133" s="110">
        <v>41</v>
      </c>
      <c r="T133" s="8">
        <v>41</v>
      </c>
      <c r="U133" s="123"/>
      <c r="V133" s="8"/>
      <c r="W133" s="110"/>
      <c r="X133" s="8"/>
      <c r="AA133" s="110"/>
      <c r="AB133" s="8"/>
      <c r="AC133" s="110"/>
      <c r="AD133" s="8"/>
    </row>
    <row r="134" spans="1:32" ht="15" customHeight="1">
      <c r="A134" s="118">
        <f t="shared" ref="A134:A165" si="12">ROW(A129)</f>
        <v>129</v>
      </c>
      <c r="B134" s="176" t="s">
        <v>424</v>
      </c>
      <c r="C134" s="176" t="s">
        <v>240</v>
      </c>
      <c r="D134" s="176">
        <v>1997</v>
      </c>
      <c r="E134" s="10" t="s">
        <v>46</v>
      </c>
      <c r="F134" s="169">
        <v>18</v>
      </c>
      <c r="G134" s="44">
        <f t="shared" ref="G134:G165" si="13">IF((COUNT(I134:AF134)/2)&gt;=5,SUM(LARGE(I134:AF134,COUNT(I134:AF134)/2+1),LARGE(I134:AF134,COUNT(I134:AF134)/2+2),LARGE(I134:AF134,COUNT(I134:AF134)/2+3),LARGE(I134:AF134,COUNT(I134:AF134)/2+4),LARGE(I134:AF134,COUNT(I134:AF134)/2+5)),SUM(I134,K134,M134,O134,Q134,S134,U134,Y134,W134,,AA134,AC134,AE134))</f>
        <v>35</v>
      </c>
      <c r="H134" s="45">
        <f t="shared" ref="H134:H165" si="14">IF((COUNT(I134:AF134)/2)&gt;=5,SUM(LARGE(I134:AF134,1),LARGE(I134:AF134,2),LARGE(I134:AF134,3),LARGE(I134:AF134,4),LARGE(I134:AF134,5)),SUM(J134,L134,N134,P134,R134,T134,V134,X134,Z134,AB134,AD134,AF134))</f>
        <v>40</v>
      </c>
      <c r="I134" s="110"/>
      <c r="J134" s="8"/>
      <c r="K134" s="110"/>
      <c r="L134" s="8"/>
      <c r="M134" s="110"/>
      <c r="N134" s="8"/>
      <c r="O134" s="48"/>
      <c r="P134" s="49"/>
      <c r="Q134" s="171"/>
      <c r="R134" s="8"/>
      <c r="S134" s="110">
        <v>35</v>
      </c>
      <c r="T134" s="8">
        <v>40</v>
      </c>
      <c r="U134" s="123"/>
      <c r="V134" s="8"/>
      <c r="W134" s="110"/>
      <c r="X134" s="8"/>
      <c r="AA134" s="110"/>
      <c r="AB134" s="8"/>
      <c r="AC134" s="110"/>
      <c r="AD134" s="8"/>
      <c r="AE134" s="110"/>
      <c r="AF134" s="8"/>
    </row>
    <row r="135" spans="1:32" ht="15" customHeight="1">
      <c r="A135" s="118">
        <f t="shared" si="12"/>
        <v>130</v>
      </c>
      <c r="B135" s="176" t="s">
        <v>448</v>
      </c>
      <c r="C135" s="176" t="s">
        <v>189</v>
      </c>
      <c r="D135" s="176">
        <v>2007</v>
      </c>
      <c r="E135" s="10" t="s">
        <v>31</v>
      </c>
      <c r="F135" s="168">
        <v>5</v>
      </c>
      <c r="G135" s="44">
        <f t="shared" si="13"/>
        <v>50</v>
      </c>
      <c r="H135" s="45">
        <f t="shared" si="14"/>
        <v>0</v>
      </c>
      <c r="U135" s="123"/>
      <c r="V135" s="8"/>
      <c r="W135" s="110"/>
      <c r="X135" s="8"/>
      <c r="Y135" s="112"/>
      <c r="Z135" s="43"/>
      <c r="AA135" s="110"/>
      <c r="AB135" s="8"/>
      <c r="AC135" s="110">
        <v>50</v>
      </c>
      <c r="AD135" s="8"/>
      <c r="AE135" s="110"/>
      <c r="AF135" s="8"/>
    </row>
    <row r="136" spans="1:32" ht="15" customHeight="1">
      <c r="A136" s="118">
        <f t="shared" si="12"/>
        <v>131</v>
      </c>
      <c r="B136" s="144"/>
      <c r="C136" s="199"/>
      <c r="D136" s="144"/>
      <c r="E136" s="195"/>
      <c r="G136" s="44">
        <f t="shared" si="13"/>
        <v>0</v>
      </c>
      <c r="H136" s="45">
        <f t="shared" si="14"/>
        <v>0</v>
      </c>
      <c r="K136" s="110"/>
      <c r="L136" s="8"/>
      <c r="Q136" s="171"/>
      <c r="R136" s="8"/>
      <c r="S136" s="110"/>
      <c r="T136" s="8"/>
      <c r="U136" s="123"/>
      <c r="V136" s="8"/>
      <c r="W136" s="110"/>
      <c r="X136" s="8"/>
      <c r="AA136" s="110"/>
      <c r="AB136" s="8"/>
      <c r="AC136" s="110"/>
      <c r="AD136" s="8"/>
      <c r="AE136" s="115"/>
      <c r="AF136" s="42"/>
    </row>
    <row r="137" spans="1:32" ht="15" customHeight="1">
      <c r="A137" s="118">
        <f t="shared" si="12"/>
        <v>132</v>
      </c>
      <c r="B137"/>
      <c r="C137"/>
      <c r="D137"/>
      <c r="E137" s="7"/>
      <c r="G137" s="44">
        <f t="shared" si="13"/>
        <v>0</v>
      </c>
      <c r="H137" s="45">
        <f t="shared" si="14"/>
        <v>0</v>
      </c>
      <c r="I137" s="110"/>
      <c r="J137" s="8"/>
      <c r="Q137" s="110"/>
      <c r="R137" s="8"/>
      <c r="S137" s="110"/>
      <c r="T137" s="8"/>
      <c r="U137" s="110"/>
      <c r="V137" s="8"/>
      <c r="W137" s="110"/>
      <c r="X137" s="8"/>
      <c r="Y137" s="112"/>
      <c r="Z137" s="43"/>
      <c r="AA137" s="110"/>
      <c r="AB137" s="8"/>
      <c r="AC137" s="115"/>
      <c r="AD137" s="42"/>
      <c r="AE137" s="115"/>
      <c r="AF137" s="42"/>
    </row>
    <row r="138" spans="1:32" ht="15" customHeight="1">
      <c r="A138" s="118">
        <f t="shared" si="12"/>
        <v>133</v>
      </c>
      <c r="B138" s="144"/>
      <c r="C138" s="199"/>
      <c r="D138" s="144"/>
      <c r="E138" s="195"/>
      <c r="F138" s="169"/>
      <c r="G138" s="44">
        <f t="shared" si="13"/>
        <v>0</v>
      </c>
      <c r="H138" s="45">
        <f t="shared" si="14"/>
        <v>0</v>
      </c>
      <c r="I138" s="110"/>
      <c r="J138" s="8"/>
      <c r="K138" s="110"/>
      <c r="L138" s="8"/>
      <c r="M138" s="110"/>
      <c r="N138" s="8"/>
      <c r="O138" s="46"/>
      <c r="P138" s="43"/>
      <c r="Q138" s="110"/>
      <c r="R138" s="8"/>
      <c r="S138" s="110"/>
      <c r="T138" s="8"/>
      <c r="U138" s="123"/>
      <c r="V138" s="8"/>
      <c r="Y138" s="110"/>
      <c r="Z138" s="8"/>
      <c r="AA138" s="110"/>
      <c r="AB138" s="8"/>
      <c r="AC138" s="110"/>
      <c r="AD138" s="8"/>
      <c r="AE138" s="110"/>
      <c r="AF138" s="8"/>
    </row>
    <row r="139" spans="1:32" ht="15" customHeight="1">
      <c r="A139" s="118">
        <f t="shared" si="12"/>
        <v>134</v>
      </c>
      <c r="B139"/>
      <c r="C139"/>
      <c r="D139"/>
      <c r="E139" s="7"/>
      <c r="F139" s="169"/>
      <c r="G139" s="44">
        <f t="shared" si="13"/>
        <v>0</v>
      </c>
      <c r="H139" s="45">
        <f t="shared" si="14"/>
        <v>0</v>
      </c>
      <c r="I139" s="110"/>
      <c r="J139" s="8"/>
      <c r="K139" s="112"/>
      <c r="L139" s="43"/>
      <c r="M139" s="110"/>
      <c r="N139" s="8"/>
      <c r="O139" s="46"/>
      <c r="P139" s="43"/>
      <c r="Q139" s="171"/>
      <c r="R139" s="8"/>
      <c r="S139" s="110"/>
      <c r="T139" s="8"/>
      <c r="U139" s="123"/>
      <c r="V139" s="8"/>
      <c r="W139" s="110"/>
      <c r="X139" s="8"/>
      <c r="AA139" s="110"/>
      <c r="AB139" s="8"/>
      <c r="AC139" s="110"/>
      <c r="AD139" s="8"/>
      <c r="AE139" s="110"/>
      <c r="AF139" s="8"/>
    </row>
    <row r="140" spans="1:32" ht="15" customHeight="1">
      <c r="A140" s="118">
        <f t="shared" si="12"/>
        <v>135</v>
      </c>
      <c r="B140" s="144"/>
      <c r="C140" s="199"/>
      <c r="D140" s="144"/>
      <c r="E140" s="195"/>
      <c r="F140" s="169"/>
      <c r="G140" s="44">
        <f t="shared" si="13"/>
        <v>0</v>
      </c>
      <c r="H140" s="45">
        <f t="shared" si="14"/>
        <v>0</v>
      </c>
      <c r="I140" s="110"/>
      <c r="J140" s="8"/>
      <c r="K140" s="110"/>
      <c r="L140" s="8"/>
      <c r="M140" s="110"/>
      <c r="N140" s="8"/>
      <c r="O140" s="46"/>
      <c r="P140" s="43"/>
      <c r="Q140" s="171"/>
      <c r="R140" s="8"/>
      <c r="S140" s="110"/>
      <c r="T140" s="8"/>
      <c r="U140" s="123"/>
      <c r="V140" s="8"/>
      <c r="W140" s="110"/>
      <c r="X140" s="8"/>
      <c r="Y140" s="110"/>
      <c r="Z140" s="8"/>
      <c r="AA140" s="116"/>
      <c r="AB140" s="49"/>
      <c r="AC140" s="110"/>
      <c r="AD140" s="8"/>
    </row>
    <row r="141" spans="1:32" ht="15" customHeight="1">
      <c r="A141" s="118">
        <f t="shared" si="12"/>
        <v>136</v>
      </c>
      <c r="B141" s="144"/>
      <c r="C141" s="199"/>
      <c r="D141" s="144"/>
      <c r="E141" s="195"/>
      <c r="F141" s="169"/>
      <c r="G141" s="44">
        <f t="shared" si="13"/>
        <v>0</v>
      </c>
      <c r="H141" s="45">
        <f t="shared" si="14"/>
        <v>0</v>
      </c>
      <c r="I141" s="116"/>
      <c r="J141" s="49"/>
      <c r="K141" s="110"/>
      <c r="L141" s="8"/>
      <c r="M141" s="110"/>
      <c r="N141" s="8"/>
      <c r="O141" s="48"/>
      <c r="P141" s="49"/>
      <c r="Q141" s="171"/>
      <c r="R141" s="8"/>
      <c r="S141" s="110"/>
      <c r="T141" s="8"/>
      <c r="U141" s="123"/>
      <c r="V141" s="8"/>
      <c r="W141" s="110"/>
      <c r="X141" s="8"/>
      <c r="Y141" s="110"/>
      <c r="Z141" s="8"/>
      <c r="AA141" s="110"/>
      <c r="AB141" s="8"/>
      <c r="AC141" s="110"/>
      <c r="AD141" s="8"/>
      <c r="AE141" s="110"/>
      <c r="AF141" s="8"/>
    </row>
    <row r="142" spans="1:32" ht="12.75" customHeight="1">
      <c r="A142" s="118">
        <f t="shared" si="12"/>
        <v>137</v>
      </c>
      <c r="B142"/>
      <c r="C142"/>
      <c r="D142"/>
      <c r="E142" s="7"/>
      <c r="G142" s="44">
        <f t="shared" si="13"/>
        <v>0</v>
      </c>
      <c r="H142" s="45">
        <f t="shared" si="14"/>
        <v>0</v>
      </c>
      <c r="I142" s="110"/>
      <c r="J142" s="8"/>
      <c r="Q142" s="171"/>
      <c r="R142" s="8"/>
      <c r="S142" s="110"/>
      <c r="T142" s="8"/>
      <c r="U142" s="123"/>
      <c r="V142" s="8"/>
      <c r="W142" s="110"/>
      <c r="X142" s="8"/>
      <c r="Y142" s="110"/>
      <c r="Z142" s="8"/>
      <c r="AA142" s="110"/>
      <c r="AB142" s="8"/>
      <c r="AC142" s="110"/>
      <c r="AD142" s="8"/>
      <c r="AE142" s="110"/>
      <c r="AF142" s="8"/>
    </row>
    <row r="143" spans="1:32" ht="12.75" customHeight="1">
      <c r="A143" s="118">
        <f t="shared" si="12"/>
        <v>138</v>
      </c>
      <c r="B143" s="144"/>
      <c r="C143" s="199"/>
      <c r="D143" s="144"/>
      <c r="E143" s="195"/>
      <c r="F143" s="169"/>
      <c r="G143" s="44">
        <f t="shared" si="13"/>
        <v>0</v>
      </c>
      <c r="H143" s="45">
        <f t="shared" si="14"/>
        <v>0</v>
      </c>
      <c r="I143" s="110"/>
      <c r="J143" s="8"/>
      <c r="K143" s="110"/>
      <c r="L143" s="8"/>
      <c r="M143" s="110"/>
      <c r="N143" s="8"/>
      <c r="O143" s="47"/>
      <c r="P143" s="42"/>
      <c r="Q143" s="175"/>
      <c r="R143" s="42"/>
      <c r="S143" s="110"/>
      <c r="T143" s="8"/>
      <c r="U143" s="123"/>
      <c r="V143" s="8"/>
      <c r="W143" s="110"/>
      <c r="X143" s="8"/>
      <c r="AA143" s="110"/>
      <c r="AB143" s="8"/>
      <c r="AC143" s="110"/>
      <c r="AD143" s="8"/>
    </row>
    <row r="144" spans="1:32" ht="12.75" customHeight="1">
      <c r="A144" s="118">
        <f t="shared" si="12"/>
        <v>139</v>
      </c>
      <c r="B144" s="134"/>
      <c r="C144" s="138"/>
      <c r="D144" s="9"/>
      <c r="E144" s="10"/>
      <c r="G144" s="44">
        <f t="shared" si="13"/>
        <v>0</v>
      </c>
      <c r="H144" s="45">
        <f t="shared" si="14"/>
        <v>0</v>
      </c>
      <c r="K144" s="110"/>
      <c r="L144" s="8"/>
      <c r="S144" s="110"/>
      <c r="T144" s="8"/>
      <c r="U144" s="123"/>
      <c r="V144" s="8"/>
      <c r="W144" s="110"/>
      <c r="X144" s="8"/>
      <c r="Y144" s="110"/>
      <c r="Z144" s="8"/>
      <c r="AA144" s="110"/>
      <c r="AB144" s="8"/>
      <c r="AC144" s="110"/>
      <c r="AD144" s="8"/>
      <c r="AE144" s="115"/>
      <c r="AF144" s="42"/>
    </row>
    <row r="145" spans="1:32" ht="12.75" customHeight="1">
      <c r="A145" s="118">
        <f t="shared" si="12"/>
        <v>140</v>
      </c>
      <c r="B145" s="144"/>
      <c r="C145" s="199"/>
      <c r="D145" s="144"/>
      <c r="E145" s="195"/>
      <c r="G145" s="44">
        <f t="shared" si="13"/>
        <v>0</v>
      </c>
      <c r="H145" s="45">
        <f t="shared" si="14"/>
        <v>0</v>
      </c>
      <c r="K145" s="110"/>
      <c r="L145" s="8"/>
      <c r="S145" s="110"/>
      <c r="T145" s="8"/>
      <c r="U145" s="123"/>
      <c r="V145" s="8"/>
      <c r="W145" s="110"/>
      <c r="X145" s="8"/>
      <c r="Y145" s="110"/>
      <c r="Z145" s="8"/>
      <c r="AA145" s="110"/>
      <c r="AB145" s="8"/>
      <c r="AC145" s="115"/>
      <c r="AD145" s="42"/>
      <c r="AE145" s="110"/>
      <c r="AF145" s="8"/>
    </row>
    <row r="146" spans="1:32" ht="12.75" customHeight="1">
      <c r="A146" s="118">
        <f t="shared" si="12"/>
        <v>141</v>
      </c>
      <c r="B146" s="144"/>
      <c r="C146" s="199"/>
      <c r="D146" s="144"/>
      <c r="E146" s="195"/>
      <c r="F146" s="169"/>
      <c r="G146" s="44">
        <f t="shared" si="13"/>
        <v>0</v>
      </c>
      <c r="H146" s="45">
        <f t="shared" si="14"/>
        <v>0</v>
      </c>
      <c r="I146" s="110"/>
      <c r="J146" s="8"/>
      <c r="K146" s="110"/>
      <c r="L146" s="8"/>
      <c r="M146" s="110"/>
      <c r="N146" s="8"/>
      <c r="O146" s="47"/>
      <c r="P146" s="42"/>
      <c r="Q146" s="171"/>
      <c r="R146" s="8"/>
      <c r="S146" s="110"/>
      <c r="T146" s="8"/>
      <c r="U146" s="123"/>
      <c r="V146" s="8"/>
      <c r="W146" s="110"/>
      <c r="X146" s="8"/>
      <c r="AA146" s="110"/>
      <c r="AB146" s="8"/>
      <c r="AC146" s="110"/>
      <c r="AD146" s="8"/>
      <c r="AE146" s="115"/>
      <c r="AF146" s="42"/>
    </row>
    <row r="147" spans="1:32" ht="12.75" customHeight="1">
      <c r="A147" s="118">
        <f t="shared" si="12"/>
        <v>142</v>
      </c>
      <c r="B147"/>
      <c r="C147"/>
      <c r="D147"/>
      <c r="E147" s="7"/>
      <c r="G147" s="44">
        <f t="shared" si="13"/>
        <v>0</v>
      </c>
      <c r="H147" s="45">
        <f t="shared" si="14"/>
        <v>0</v>
      </c>
      <c r="I147" s="110"/>
      <c r="J147" s="8"/>
      <c r="K147" s="110"/>
      <c r="L147" s="8"/>
      <c r="M147" s="110"/>
      <c r="N147" s="8"/>
      <c r="Q147" s="171"/>
      <c r="R147" s="8"/>
      <c r="S147" s="110"/>
      <c r="T147" s="8"/>
      <c r="U147" s="123"/>
      <c r="V147" s="8"/>
      <c r="W147" s="110"/>
      <c r="X147" s="8"/>
      <c r="AA147" s="110"/>
      <c r="AB147" s="8"/>
      <c r="AC147" s="110"/>
      <c r="AD147" s="8"/>
    </row>
    <row r="148" spans="1:32" ht="12.75" customHeight="1">
      <c r="A148" s="118">
        <f t="shared" si="12"/>
        <v>143</v>
      </c>
      <c r="B148" s="144"/>
      <c r="C148" s="199"/>
      <c r="D148" s="144"/>
      <c r="E148" s="195"/>
      <c r="G148" s="44">
        <f t="shared" si="13"/>
        <v>0</v>
      </c>
      <c r="H148" s="45">
        <f t="shared" si="14"/>
        <v>0</v>
      </c>
      <c r="S148" s="110"/>
      <c r="T148" s="8"/>
      <c r="W148" s="110"/>
      <c r="X148" s="8"/>
      <c r="Y148" s="110"/>
      <c r="Z148" s="8"/>
      <c r="AA148" s="110"/>
      <c r="AB148" s="8"/>
      <c r="AC148" s="110"/>
      <c r="AD148" s="8"/>
      <c r="AE148" s="110"/>
      <c r="AF148" s="8"/>
    </row>
    <row r="149" spans="1:32" ht="12.75" customHeight="1">
      <c r="A149" s="118">
        <f t="shared" si="12"/>
        <v>144</v>
      </c>
      <c r="B149" s="144"/>
      <c r="C149" s="199"/>
      <c r="D149" s="144"/>
      <c r="E149" s="195"/>
      <c r="F149" s="169"/>
      <c r="G149" s="44">
        <f t="shared" si="13"/>
        <v>0</v>
      </c>
      <c r="H149" s="45">
        <f t="shared" si="14"/>
        <v>0</v>
      </c>
      <c r="I149" s="110"/>
      <c r="J149" s="8"/>
      <c r="K149" s="110"/>
      <c r="L149" s="8"/>
      <c r="M149" s="110"/>
      <c r="N149" s="8"/>
      <c r="O149" s="48"/>
      <c r="P149" s="49"/>
      <c r="Q149" s="171"/>
      <c r="R149" s="8"/>
      <c r="S149" s="110"/>
      <c r="T149" s="8"/>
      <c r="U149" s="123"/>
      <c r="V149" s="8"/>
      <c r="W149" s="110"/>
      <c r="X149" s="8"/>
      <c r="Y149" s="110"/>
      <c r="Z149" s="8"/>
      <c r="AA149" s="110"/>
      <c r="AB149" s="8"/>
      <c r="AC149" s="110"/>
      <c r="AD149" s="8"/>
    </row>
    <row r="150" spans="1:32" ht="12.75" customHeight="1">
      <c r="A150" s="118">
        <f t="shared" si="12"/>
        <v>145</v>
      </c>
      <c r="B150"/>
      <c r="C150"/>
      <c r="D150"/>
      <c r="E150" s="7"/>
      <c r="F150" s="169"/>
      <c r="G150" s="44">
        <f t="shared" si="13"/>
        <v>0</v>
      </c>
      <c r="H150" s="45">
        <f t="shared" si="14"/>
        <v>0</v>
      </c>
      <c r="I150" s="116"/>
      <c r="J150" s="42"/>
      <c r="K150" s="112"/>
      <c r="L150" s="43"/>
      <c r="M150" s="115"/>
      <c r="N150" s="42"/>
      <c r="O150" s="47"/>
      <c r="P150" s="42"/>
      <c r="Q150" s="171"/>
      <c r="R150" s="8"/>
      <c r="S150" s="110"/>
      <c r="T150" s="8"/>
      <c r="U150" s="123"/>
      <c r="V150" s="8"/>
      <c r="W150" s="115"/>
      <c r="X150" s="42"/>
      <c r="Y150" s="110"/>
      <c r="Z150" s="8"/>
      <c r="AA150" s="110"/>
      <c r="AB150" s="8"/>
      <c r="AC150" s="110"/>
      <c r="AD150" s="8"/>
    </row>
    <row r="151" spans="1:32" ht="12.75" customHeight="1">
      <c r="A151" s="118">
        <f t="shared" si="12"/>
        <v>146</v>
      </c>
      <c r="B151"/>
      <c r="C151"/>
      <c r="D151"/>
      <c r="E151" s="7"/>
      <c r="F151" s="169"/>
      <c r="G151" s="44">
        <f t="shared" si="13"/>
        <v>0</v>
      </c>
      <c r="H151" s="45">
        <f t="shared" si="14"/>
        <v>0</v>
      </c>
      <c r="I151" s="110"/>
      <c r="J151" s="8"/>
      <c r="K151" s="110"/>
      <c r="L151" s="8"/>
      <c r="M151" s="110"/>
      <c r="N151" s="8"/>
      <c r="O151" s="48"/>
      <c r="P151" s="49"/>
      <c r="Q151" s="110"/>
      <c r="R151" s="8"/>
      <c r="S151" s="110"/>
      <c r="T151" s="8"/>
      <c r="U151" s="110"/>
      <c r="V151" s="8"/>
      <c r="W151" s="115"/>
      <c r="X151" s="42"/>
      <c r="Y151" s="116"/>
      <c r="Z151" s="49"/>
      <c r="AA151" s="110"/>
      <c r="AB151" s="8"/>
      <c r="AC151" s="110"/>
      <c r="AD151" s="8"/>
      <c r="AE151" s="110"/>
      <c r="AF151" s="8"/>
    </row>
    <row r="152" spans="1:32" ht="12.75" customHeight="1">
      <c r="A152" s="118">
        <f t="shared" si="12"/>
        <v>147</v>
      </c>
      <c r="B152"/>
      <c r="C152"/>
      <c r="D152"/>
      <c r="E152" s="7"/>
      <c r="F152" s="169"/>
      <c r="G152" s="44">
        <f t="shared" si="13"/>
        <v>0</v>
      </c>
      <c r="H152" s="45">
        <f t="shared" si="14"/>
        <v>0</v>
      </c>
      <c r="I152" s="110"/>
      <c r="J152" s="8"/>
      <c r="K152" s="110"/>
      <c r="L152" s="8"/>
      <c r="M152" s="112"/>
      <c r="N152" s="43"/>
      <c r="O152" s="46"/>
      <c r="P152" s="43"/>
      <c r="Q152" s="171"/>
      <c r="R152" s="8"/>
      <c r="S152" s="110"/>
      <c r="T152" s="8"/>
      <c r="U152" s="123"/>
      <c r="V152" s="8"/>
      <c r="W152" s="110"/>
      <c r="X152" s="8"/>
      <c r="AA152" s="110"/>
      <c r="AB152" s="8"/>
      <c r="AC152" s="110"/>
      <c r="AD152" s="8"/>
    </row>
    <row r="153" spans="1:32" ht="12.75" customHeight="1">
      <c r="A153" s="118">
        <f t="shared" si="12"/>
        <v>148</v>
      </c>
      <c r="B153" s="144"/>
      <c r="C153" s="199"/>
      <c r="D153" s="144"/>
      <c r="E153" s="195"/>
      <c r="F153" s="169"/>
      <c r="G153" s="44">
        <f t="shared" si="13"/>
        <v>0</v>
      </c>
      <c r="H153" s="45">
        <f t="shared" si="14"/>
        <v>0</v>
      </c>
      <c r="I153" s="110"/>
      <c r="J153" s="8"/>
      <c r="K153" s="110"/>
      <c r="L153" s="8"/>
      <c r="M153" s="110"/>
      <c r="N153" s="49"/>
      <c r="O153" s="48"/>
      <c r="P153" s="49"/>
      <c r="Q153" s="171"/>
      <c r="R153" s="8"/>
      <c r="S153" s="110"/>
      <c r="T153" s="8"/>
      <c r="U153" s="110"/>
      <c r="V153" s="8"/>
      <c r="W153" s="110"/>
      <c r="X153" s="8"/>
      <c r="Y153" s="110"/>
      <c r="Z153" s="8"/>
      <c r="AA153" s="110"/>
      <c r="AB153" s="8"/>
      <c r="AC153" s="110"/>
      <c r="AD153" s="8"/>
      <c r="AE153" s="110"/>
      <c r="AF153" s="8"/>
    </row>
    <row r="154" spans="1:32" ht="12.75" customHeight="1">
      <c r="A154" s="118">
        <f t="shared" si="12"/>
        <v>149</v>
      </c>
      <c r="B154" s="144"/>
      <c r="C154" s="199"/>
      <c r="D154" s="144"/>
      <c r="E154" s="195"/>
      <c r="G154" s="44">
        <f t="shared" si="13"/>
        <v>0</v>
      </c>
      <c r="H154" s="45">
        <f t="shared" si="14"/>
        <v>0</v>
      </c>
      <c r="S154" s="110"/>
      <c r="T154" s="8"/>
      <c r="U154" s="123"/>
      <c r="V154" s="8"/>
      <c r="Y154" s="116"/>
      <c r="Z154" s="49"/>
      <c r="AA154" s="110"/>
      <c r="AB154" s="8"/>
      <c r="AE154" s="110"/>
      <c r="AF154" s="8"/>
    </row>
    <row r="155" spans="1:32" ht="12.75" customHeight="1">
      <c r="A155" s="118">
        <f t="shared" si="12"/>
        <v>150</v>
      </c>
      <c r="B155" s="144"/>
      <c r="C155" s="199"/>
      <c r="D155" s="144"/>
      <c r="E155" s="195"/>
      <c r="G155" s="44">
        <f t="shared" si="13"/>
        <v>0</v>
      </c>
      <c r="H155" s="45">
        <f t="shared" si="14"/>
        <v>0</v>
      </c>
      <c r="W155" s="110"/>
      <c r="X155" s="8"/>
      <c r="AA155" s="110"/>
      <c r="AB155" s="8"/>
      <c r="AC155" s="110"/>
      <c r="AD155" s="8"/>
      <c r="AE155" s="110"/>
      <c r="AF155" s="8"/>
    </row>
    <row r="156" spans="1:32" ht="12.75" customHeight="1">
      <c r="A156" s="118">
        <f t="shared" si="12"/>
        <v>151</v>
      </c>
      <c r="B156" s="144"/>
      <c r="C156" s="144"/>
      <c r="D156"/>
      <c r="E156" s="7"/>
      <c r="G156" s="44">
        <f t="shared" si="13"/>
        <v>0</v>
      </c>
      <c r="H156" s="45">
        <f t="shared" si="14"/>
        <v>0</v>
      </c>
      <c r="I156" s="110"/>
      <c r="J156" s="8"/>
      <c r="Q156" s="171"/>
      <c r="R156" s="8"/>
      <c r="S156" s="110"/>
      <c r="T156" s="8"/>
      <c r="U156" s="123"/>
      <c r="V156" s="8"/>
      <c r="W156" s="110"/>
      <c r="X156" s="8"/>
      <c r="Y156" s="110"/>
      <c r="Z156" s="8"/>
      <c r="AA156" s="110"/>
      <c r="AB156" s="8"/>
      <c r="AC156" s="110"/>
      <c r="AD156" s="8"/>
      <c r="AE156" s="110"/>
      <c r="AF156" s="8"/>
    </row>
    <row r="157" spans="1:32" ht="12.75" customHeight="1">
      <c r="A157" s="118">
        <f t="shared" si="12"/>
        <v>152</v>
      </c>
      <c r="B157"/>
      <c r="C157"/>
      <c r="D157"/>
      <c r="E157" s="7"/>
      <c r="F157" s="169"/>
      <c r="G157" s="44">
        <f t="shared" si="13"/>
        <v>0</v>
      </c>
      <c r="H157" s="45">
        <f t="shared" si="14"/>
        <v>0</v>
      </c>
      <c r="I157" s="110"/>
      <c r="J157" s="8"/>
      <c r="K157" s="112"/>
      <c r="L157" s="43"/>
      <c r="M157" s="110"/>
      <c r="N157" s="8"/>
      <c r="O157" s="48"/>
      <c r="P157" s="49"/>
      <c r="Q157" s="171"/>
      <c r="R157" s="8"/>
      <c r="S157" s="110"/>
      <c r="T157" s="8"/>
      <c r="U157" s="123"/>
      <c r="V157" s="8"/>
      <c r="W157" s="110"/>
      <c r="X157" s="8"/>
      <c r="AA157" s="110"/>
      <c r="AB157" s="8"/>
      <c r="AC157" s="110"/>
      <c r="AD157" s="8"/>
      <c r="AE157" s="110"/>
      <c r="AF157" s="8"/>
    </row>
    <row r="158" spans="1:32" ht="12.75" customHeight="1">
      <c r="A158" s="118">
        <f t="shared" si="12"/>
        <v>153</v>
      </c>
      <c r="B158" s="144"/>
      <c r="C158" s="199"/>
      <c r="D158" s="144"/>
      <c r="E158" s="195"/>
      <c r="F158" s="169"/>
      <c r="G158" s="44">
        <f t="shared" si="13"/>
        <v>0</v>
      </c>
      <c r="H158" s="45">
        <f t="shared" si="14"/>
        <v>0</v>
      </c>
      <c r="I158" s="116"/>
      <c r="J158" s="49"/>
      <c r="K158" s="116"/>
      <c r="L158" s="49"/>
      <c r="M158" s="116"/>
      <c r="N158" s="49"/>
      <c r="O158" s="48"/>
      <c r="P158" s="49"/>
      <c r="Q158" s="171"/>
      <c r="R158" s="8"/>
      <c r="S158" s="110"/>
      <c r="T158" s="8"/>
      <c r="U158" s="123"/>
      <c r="V158" s="8"/>
      <c r="W158" s="110"/>
      <c r="X158" s="8"/>
      <c r="AA158" s="110"/>
      <c r="AB158" s="8"/>
      <c r="AC158" s="110"/>
      <c r="AD158" s="8"/>
      <c r="AE158" s="110"/>
      <c r="AF158" s="8"/>
    </row>
    <row r="159" spans="1:32" ht="12.75" customHeight="1">
      <c r="A159" s="118">
        <f t="shared" si="12"/>
        <v>154</v>
      </c>
      <c r="B159" s="144"/>
      <c r="C159" s="199"/>
      <c r="D159" s="144"/>
      <c r="E159" s="195"/>
      <c r="G159" s="44">
        <f t="shared" si="13"/>
        <v>0</v>
      </c>
      <c r="H159" s="45">
        <f t="shared" si="14"/>
        <v>0</v>
      </c>
      <c r="I159" s="110"/>
      <c r="J159" s="8"/>
      <c r="K159" s="110"/>
      <c r="L159" s="8"/>
      <c r="Q159" s="171"/>
      <c r="R159" s="8"/>
      <c r="S159" s="110"/>
      <c r="T159" s="8"/>
      <c r="U159" s="123"/>
      <c r="V159" s="8"/>
      <c r="W159" s="110"/>
      <c r="X159" s="8"/>
      <c r="Y159" s="110"/>
      <c r="Z159" s="8"/>
      <c r="AA159" s="110"/>
      <c r="AB159" s="8"/>
      <c r="AC159" s="110"/>
      <c r="AD159" s="8"/>
      <c r="AE159" s="110"/>
      <c r="AF159" s="8"/>
    </row>
    <row r="160" spans="1:32" ht="12.75" customHeight="1">
      <c r="A160" s="118">
        <f t="shared" si="12"/>
        <v>155</v>
      </c>
      <c r="B160" s="144"/>
      <c r="C160" s="199"/>
      <c r="D160" s="144"/>
      <c r="E160" s="195"/>
      <c r="G160" s="44">
        <f t="shared" si="13"/>
        <v>0</v>
      </c>
      <c r="H160" s="45">
        <f t="shared" si="14"/>
        <v>0</v>
      </c>
      <c r="I160" s="110"/>
      <c r="J160" s="8"/>
      <c r="K160" s="110"/>
      <c r="L160" s="8"/>
      <c r="M160" s="110"/>
      <c r="N160" s="8"/>
      <c r="Q160" s="171"/>
      <c r="R160" s="8"/>
      <c r="S160" s="110"/>
      <c r="T160" s="8"/>
      <c r="U160" s="123"/>
      <c r="V160" s="8"/>
      <c r="W160" s="110"/>
      <c r="X160" s="8"/>
      <c r="AA160" s="110"/>
      <c r="AB160" s="8"/>
      <c r="AC160" s="110"/>
      <c r="AD160" s="8"/>
      <c r="AE160" s="110"/>
      <c r="AF160" s="8"/>
    </row>
    <row r="161" spans="1:32" ht="12.75" customHeight="1">
      <c r="A161" s="118">
        <f t="shared" si="12"/>
        <v>156</v>
      </c>
      <c r="B161" s="144"/>
      <c r="C161" s="144"/>
      <c r="D161"/>
      <c r="E161" s="10"/>
      <c r="F161" s="169"/>
      <c r="G161" s="44">
        <f t="shared" si="13"/>
        <v>0</v>
      </c>
      <c r="H161" s="45">
        <f t="shared" si="14"/>
        <v>0</v>
      </c>
      <c r="I161" s="110"/>
      <c r="J161" s="8"/>
      <c r="K161" s="110"/>
      <c r="L161" s="8"/>
      <c r="M161" s="110"/>
      <c r="N161" s="8"/>
      <c r="O161" s="48"/>
      <c r="P161" s="49"/>
      <c r="Q161" s="171"/>
      <c r="R161" s="8"/>
      <c r="S161" s="110"/>
      <c r="T161" s="8"/>
      <c r="U161" s="123"/>
      <c r="V161" s="8"/>
      <c r="W161" s="110"/>
      <c r="X161" s="8"/>
      <c r="Y161" s="112"/>
      <c r="Z161" s="43"/>
      <c r="AA161" s="110"/>
      <c r="AB161" s="8"/>
      <c r="AC161" s="110"/>
      <c r="AD161" s="8"/>
      <c r="AE161" s="115"/>
      <c r="AF161" s="42"/>
    </row>
    <row r="162" spans="1:32" ht="12.75" customHeight="1">
      <c r="A162" s="118">
        <f t="shared" si="12"/>
        <v>157</v>
      </c>
      <c r="B162" s="144"/>
      <c r="C162" s="199"/>
      <c r="D162" s="144"/>
      <c r="E162" s="195"/>
      <c r="G162" s="44">
        <f t="shared" si="13"/>
        <v>0</v>
      </c>
      <c r="H162" s="45">
        <f t="shared" si="14"/>
        <v>0</v>
      </c>
      <c r="I162" s="110"/>
      <c r="J162" s="8"/>
      <c r="Q162" s="171"/>
      <c r="R162" s="8"/>
      <c r="S162" s="110"/>
      <c r="T162" s="8"/>
      <c r="U162" s="123"/>
      <c r="V162" s="8"/>
      <c r="W162" s="110"/>
      <c r="X162" s="8"/>
      <c r="Y162" s="110"/>
      <c r="Z162" s="8"/>
      <c r="AA162" s="110"/>
      <c r="AB162" s="8"/>
      <c r="AC162" s="110"/>
      <c r="AD162" s="8"/>
    </row>
    <row r="163" spans="1:32" ht="12.75" customHeight="1">
      <c r="A163" s="118">
        <f t="shared" si="12"/>
        <v>158</v>
      </c>
      <c r="B163" s="144"/>
      <c r="C163" s="199"/>
      <c r="D163" s="144"/>
      <c r="E163" s="195"/>
      <c r="F163" s="169"/>
      <c r="G163" s="44">
        <f t="shared" si="13"/>
        <v>0</v>
      </c>
      <c r="H163" s="45">
        <f t="shared" si="14"/>
        <v>0</v>
      </c>
      <c r="I163" s="116"/>
      <c r="J163" s="49"/>
      <c r="K163" s="116"/>
      <c r="L163" s="49"/>
      <c r="M163" s="110"/>
      <c r="N163" s="8"/>
      <c r="O163" s="48"/>
      <c r="P163" s="49"/>
      <c r="Q163" s="171"/>
      <c r="R163" s="8"/>
      <c r="S163" s="110"/>
      <c r="T163" s="8"/>
      <c r="U163" s="123"/>
      <c r="V163" s="8"/>
      <c r="W163" s="110"/>
      <c r="X163" s="8"/>
      <c r="Y163" s="110"/>
      <c r="Z163" s="8"/>
      <c r="AA163" s="110"/>
      <c r="AB163" s="8"/>
      <c r="AC163" s="110"/>
      <c r="AD163" s="8"/>
      <c r="AE163" s="110"/>
      <c r="AF163" s="8"/>
    </row>
    <row r="164" spans="1:32" ht="12.75" customHeight="1">
      <c r="A164" s="118">
        <f t="shared" si="12"/>
        <v>159</v>
      </c>
      <c r="B164" s="144"/>
      <c r="C164" s="199"/>
      <c r="D164" s="144"/>
      <c r="E164" s="195"/>
      <c r="F164" s="169"/>
      <c r="G164" s="44">
        <f t="shared" si="13"/>
        <v>0</v>
      </c>
      <c r="H164" s="45">
        <f t="shared" si="14"/>
        <v>0</v>
      </c>
      <c r="I164" s="110"/>
      <c r="J164" s="8"/>
      <c r="K164" s="110"/>
      <c r="L164" s="8"/>
      <c r="M164" s="110"/>
      <c r="N164" s="8"/>
      <c r="O164" s="46"/>
      <c r="P164" s="43"/>
      <c r="Q164" s="171"/>
      <c r="R164" s="8"/>
      <c r="S164" s="110"/>
      <c r="T164" s="8"/>
      <c r="U164" s="123"/>
      <c r="V164" s="8"/>
      <c r="W164" s="115"/>
      <c r="X164" s="42"/>
      <c r="AA164" s="110"/>
      <c r="AB164" s="8"/>
      <c r="AC164" s="110"/>
      <c r="AD164" s="8"/>
      <c r="AE164" s="110"/>
      <c r="AF164" s="8"/>
    </row>
    <row r="165" spans="1:32" ht="12.75" customHeight="1">
      <c r="A165" s="118">
        <f t="shared" si="12"/>
        <v>160</v>
      </c>
      <c r="B165" s="144"/>
      <c r="C165" s="199"/>
      <c r="D165" s="144"/>
      <c r="E165" s="195"/>
      <c r="G165" s="44">
        <f t="shared" si="13"/>
        <v>0</v>
      </c>
      <c r="H165" s="45">
        <f t="shared" si="14"/>
        <v>0</v>
      </c>
      <c r="I165" s="110"/>
      <c r="J165" s="8"/>
      <c r="K165" s="110"/>
      <c r="L165" s="8"/>
      <c r="M165" s="110"/>
      <c r="N165" s="8"/>
      <c r="Q165" s="171"/>
      <c r="R165" s="8"/>
      <c r="S165" s="110"/>
      <c r="T165" s="8"/>
      <c r="U165" s="123"/>
      <c r="V165" s="8"/>
      <c r="W165" s="115"/>
      <c r="X165" s="42"/>
      <c r="Y165" s="110"/>
      <c r="Z165" s="8"/>
      <c r="AA165" s="110"/>
      <c r="AB165" s="8"/>
      <c r="AC165" s="110"/>
      <c r="AD165" s="8"/>
    </row>
    <row r="166" spans="1:32" ht="12.75" customHeight="1">
      <c r="A166" s="118">
        <f t="shared" ref="A166:A197" si="15">ROW(A161)</f>
        <v>161</v>
      </c>
      <c r="B166"/>
      <c r="C166"/>
      <c r="D166"/>
      <c r="E166" s="7"/>
      <c r="G166" s="44">
        <f t="shared" ref="G166:G201" si="16">IF((COUNT(I166:AF166)/2)&gt;=5,SUM(LARGE(I166:AF166,COUNT(I166:AF166)/2+1),LARGE(I166:AF166,COUNT(I166:AF166)/2+2),LARGE(I166:AF166,COUNT(I166:AF166)/2+3),LARGE(I166:AF166,COUNT(I166:AF166)/2+4),LARGE(I166:AF166,COUNT(I166:AF166)/2+5)),SUM(I166,K166,M166,O166,Q166,S166,U166,Y166,W166,,AA166,AC166,AE166))</f>
        <v>0</v>
      </c>
      <c r="H166" s="45">
        <f t="shared" ref="H166:H197" si="17">IF((COUNT(I166:AF166)/2)&gt;=5,SUM(LARGE(I166:AF166,1),LARGE(I166:AF166,2),LARGE(I166:AF166,3),LARGE(I166:AF166,4),LARGE(I166:AF166,5)),SUM(J166,L166,N166,P166,R166,T166,V166,X166,Z166,AB166,AD166,AF166))</f>
        <v>0</v>
      </c>
      <c r="I166" s="110"/>
      <c r="J166" s="8"/>
      <c r="K166" s="110"/>
      <c r="L166" s="8"/>
      <c r="M166" s="110"/>
      <c r="N166" s="8"/>
      <c r="Q166" s="171"/>
      <c r="R166" s="8"/>
      <c r="S166" s="110"/>
      <c r="T166" s="8"/>
      <c r="U166" s="123"/>
      <c r="V166" s="8"/>
      <c r="W166" s="110"/>
      <c r="X166" s="8"/>
      <c r="AA166" s="110"/>
      <c r="AB166" s="8"/>
      <c r="AC166" s="110"/>
      <c r="AD166" s="8"/>
    </row>
    <row r="167" spans="1:32" ht="12.75" customHeight="1">
      <c r="A167" s="118">
        <f t="shared" si="15"/>
        <v>162</v>
      </c>
      <c r="B167" s="144"/>
      <c r="C167" s="199"/>
      <c r="D167" s="144"/>
      <c r="E167" s="195"/>
      <c r="F167" s="169"/>
      <c r="G167" s="44">
        <f t="shared" si="16"/>
        <v>0</v>
      </c>
      <c r="H167" s="45">
        <f t="shared" si="17"/>
        <v>0</v>
      </c>
      <c r="I167" s="110"/>
      <c r="J167" s="8"/>
      <c r="K167" s="110"/>
      <c r="L167" s="8"/>
      <c r="M167" s="110"/>
      <c r="N167" s="8"/>
      <c r="O167" s="47"/>
      <c r="P167" s="42"/>
      <c r="Q167" s="171"/>
      <c r="R167" s="8"/>
      <c r="S167" s="110"/>
      <c r="T167" s="8"/>
      <c r="U167" s="123"/>
      <c r="V167" s="8"/>
      <c r="W167" s="110"/>
      <c r="X167" s="8"/>
      <c r="AA167" s="110"/>
      <c r="AB167" s="8"/>
      <c r="AC167" s="110"/>
      <c r="AD167" s="8"/>
      <c r="AE167" s="110"/>
      <c r="AF167" s="8"/>
    </row>
    <row r="168" spans="1:32" ht="12.75" customHeight="1">
      <c r="A168" s="118">
        <f t="shared" si="15"/>
        <v>163</v>
      </c>
      <c r="B168"/>
      <c r="C168"/>
      <c r="D168"/>
      <c r="E168" s="7"/>
      <c r="F168" s="169"/>
      <c r="G168" s="44">
        <f t="shared" si="16"/>
        <v>0</v>
      </c>
      <c r="H168" s="45">
        <f t="shared" si="17"/>
        <v>0</v>
      </c>
      <c r="I168" s="110"/>
      <c r="J168" s="8"/>
      <c r="K168" s="112"/>
      <c r="L168" s="43"/>
      <c r="M168" s="110"/>
      <c r="N168" s="8"/>
      <c r="O168" s="48"/>
      <c r="P168" s="49"/>
      <c r="Q168" s="171"/>
      <c r="R168" s="8"/>
      <c r="S168" s="110"/>
      <c r="T168" s="8"/>
      <c r="U168" s="112"/>
      <c r="V168" s="43"/>
      <c r="W168" s="116"/>
      <c r="X168" s="49"/>
      <c r="Y168" s="110"/>
      <c r="Z168" s="8"/>
      <c r="AA168" s="110"/>
      <c r="AB168" s="8"/>
      <c r="AC168" s="115"/>
      <c r="AD168" s="42"/>
      <c r="AE168" s="110"/>
      <c r="AF168" s="8"/>
    </row>
    <row r="169" spans="1:32" ht="12.75" customHeight="1">
      <c r="A169" s="118">
        <f t="shared" si="15"/>
        <v>164</v>
      </c>
      <c r="B169" s="144"/>
      <c r="C169" s="199"/>
      <c r="D169" s="144"/>
      <c r="E169" s="195"/>
      <c r="G169" s="44">
        <f t="shared" si="16"/>
        <v>0</v>
      </c>
      <c r="H169" s="45">
        <f t="shared" si="17"/>
        <v>0</v>
      </c>
      <c r="Q169" s="110"/>
      <c r="R169" s="8"/>
      <c r="S169" s="110"/>
      <c r="T169" s="8"/>
      <c r="U169" s="123"/>
      <c r="V169" s="8"/>
      <c r="AC169" s="110"/>
      <c r="AD169" s="8"/>
      <c r="AE169" s="110"/>
      <c r="AF169" s="8"/>
    </row>
    <row r="170" spans="1:32" ht="12.75" customHeight="1">
      <c r="A170" s="118">
        <f t="shared" si="15"/>
        <v>165</v>
      </c>
      <c r="B170" s="144"/>
      <c r="C170" s="199"/>
      <c r="D170" s="144"/>
      <c r="E170" s="195"/>
      <c r="F170" s="169"/>
      <c r="G170" s="44">
        <f t="shared" si="16"/>
        <v>0</v>
      </c>
      <c r="H170" s="45">
        <f t="shared" si="17"/>
        <v>0</v>
      </c>
      <c r="I170" s="110"/>
      <c r="J170" s="8"/>
      <c r="K170" s="110"/>
      <c r="L170" s="8"/>
      <c r="M170" s="110"/>
      <c r="N170" s="8"/>
      <c r="O170" s="48"/>
      <c r="P170" s="49"/>
      <c r="Q170" s="171"/>
      <c r="R170" s="8"/>
      <c r="S170" s="110"/>
      <c r="T170" s="8"/>
      <c r="U170" s="110"/>
      <c r="V170" s="8"/>
      <c r="W170" s="110"/>
      <c r="X170" s="8"/>
      <c r="AA170" s="110"/>
      <c r="AB170" s="8"/>
      <c r="AC170" s="110"/>
      <c r="AD170" s="8"/>
      <c r="AE170" s="110"/>
      <c r="AF170" s="8"/>
    </row>
    <row r="171" spans="1:32" ht="12.75" customHeight="1">
      <c r="A171" s="118">
        <f t="shared" si="15"/>
        <v>166</v>
      </c>
      <c r="B171"/>
      <c r="C171"/>
      <c r="D171"/>
      <c r="E171" s="7"/>
      <c r="G171" s="44">
        <f t="shared" si="16"/>
        <v>0</v>
      </c>
      <c r="H171" s="45">
        <f t="shared" si="17"/>
        <v>0</v>
      </c>
      <c r="I171" s="110"/>
      <c r="J171" s="8"/>
      <c r="Q171" s="110"/>
      <c r="R171" s="8"/>
      <c r="S171" s="110"/>
      <c r="T171" s="8"/>
      <c r="U171" s="123"/>
      <c r="V171" s="8"/>
      <c r="AA171" s="110"/>
      <c r="AB171" s="8"/>
      <c r="AC171" s="110"/>
      <c r="AD171" s="8"/>
      <c r="AE171" s="115"/>
      <c r="AF171" s="42"/>
    </row>
    <row r="172" spans="1:32" ht="12.75" customHeight="1">
      <c r="A172" s="118">
        <f t="shared" si="15"/>
        <v>167</v>
      </c>
      <c r="B172" s="144"/>
      <c r="C172" s="199"/>
      <c r="D172" s="144"/>
      <c r="E172" s="195"/>
      <c r="G172" s="44">
        <f t="shared" si="16"/>
        <v>0</v>
      </c>
      <c r="H172" s="45">
        <f t="shared" si="17"/>
        <v>0</v>
      </c>
      <c r="I172" s="110"/>
      <c r="J172" s="8"/>
      <c r="K172" s="110"/>
      <c r="L172" s="8"/>
      <c r="S172" s="110"/>
      <c r="T172" s="8"/>
      <c r="U172" s="123"/>
      <c r="V172" s="8"/>
      <c r="Y172" s="110"/>
      <c r="Z172" s="8"/>
      <c r="AA172" s="110"/>
      <c r="AB172" s="8"/>
      <c r="AC172" s="110"/>
      <c r="AD172" s="8"/>
      <c r="AE172" s="110"/>
      <c r="AF172" s="8"/>
    </row>
    <row r="173" spans="1:32" ht="12.75" customHeight="1">
      <c r="A173" s="118">
        <f t="shared" si="15"/>
        <v>168</v>
      </c>
      <c r="B173"/>
      <c r="C173"/>
      <c r="D173"/>
      <c r="E173" s="7"/>
      <c r="F173" s="169"/>
      <c r="G173" s="44">
        <f t="shared" si="16"/>
        <v>0</v>
      </c>
      <c r="H173" s="45">
        <f t="shared" si="17"/>
        <v>0</v>
      </c>
      <c r="I173" s="116"/>
      <c r="J173" s="49"/>
      <c r="K173" s="110"/>
      <c r="L173" s="8"/>
      <c r="M173" s="116"/>
      <c r="N173" s="49"/>
      <c r="O173" s="48"/>
      <c r="P173" s="49"/>
      <c r="Q173" s="171"/>
      <c r="R173" s="8"/>
      <c r="S173" s="110"/>
      <c r="T173" s="8"/>
      <c r="U173" s="123"/>
      <c r="V173" s="8"/>
      <c r="W173" s="110"/>
      <c r="X173" s="8"/>
      <c r="Y173" s="110"/>
      <c r="Z173" s="8"/>
      <c r="AA173" s="110"/>
      <c r="AB173" s="8"/>
      <c r="AC173" s="110"/>
      <c r="AD173" s="8"/>
      <c r="AE173" s="110"/>
      <c r="AF173" s="8"/>
    </row>
    <row r="174" spans="1:32" ht="12.75" customHeight="1">
      <c r="A174" s="118">
        <f t="shared" si="15"/>
        <v>169</v>
      </c>
      <c r="B174" s="144"/>
      <c r="C174" s="199"/>
      <c r="D174" s="144"/>
      <c r="E174" s="195"/>
      <c r="F174" s="169"/>
      <c r="G174" s="44">
        <f t="shared" si="16"/>
        <v>0</v>
      </c>
      <c r="H174" s="45">
        <f t="shared" si="17"/>
        <v>0</v>
      </c>
      <c r="I174" s="110"/>
      <c r="J174" s="8"/>
      <c r="K174" s="110"/>
      <c r="L174" s="8"/>
      <c r="M174" s="110"/>
      <c r="N174" s="8"/>
      <c r="O174" s="47"/>
      <c r="P174" s="42"/>
      <c r="Q174" s="171"/>
      <c r="R174" s="8"/>
      <c r="S174" s="110"/>
      <c r="T174" s="8"/>
      <c r="U174" s="123"/>
      <c r="V174" s="8"/>
      <c r="W174" s="110"/>
      <c r="X174" s="8"/>
      <c r="Y174" s="116"/>
      <c r="Z174" s="49"/>
      <c r="AA174" s="110"/>
      <c r="AB174" s="8"/>
      <c r="AC174" s="110"/>
      <c r="AD174" s="8"/>
      <c r="AE174" s="110"/>
      <c r="AF174" s="8"/>
    </row>
    <row r="175" spans="1:32" ht="12.75" customHeight="1">
      <c r="A175" s="118">
        <f t="shared" si="15"/>
        <v>170</v>
      </c>
      <c r="B175" s="144"/>
      <c r="C175" s="199"/>
      <c r="D175" s="144"/>
      <c r="E175" s="195"/>
      <c r="G175" s="44">
        <f t="shared" si="16"/>
        <v>0</v>
      </c>
      <c r="H175" s="45">
        <f t="shared" si="17"/>
        <v>0</v>
      </c>
      <c r="I175" s="110"/>
      <c r="J175" s="8"/>
      <c r="K175" s="110"/>
      <c r="L175" s="8"/>
      <c r="M175" s="110"/>
      <c r="N175" s="8"/>
      <c r="Q175" s="171"/>
      <c r="R175" s="8"/>
      <c r="S175" s="110"/>
      <c r="T175" s="8"/>
      <c r="U175" s="123"/>
      <c r="V175" s="8"/>
      <c r="AC175" s="110"/>
      <c r="AD175" s="8"/>
      <c r="AE175" s="110"/>
      <c r="AF175" s="8"/>
    </row>
    <row r="176" spans="1:32" ht="12.75" customHeight="1">
      <c r="A176" s="118">
        <f t="shared" si="15"/>
        <v>171</v>
      </c>
      <c r="B176"/>
      <c r="C176"/>
      <c r="D176"/>
      <c r="E176" s="7"/>
      <c r="G176" s="44">
        <f t="shared" si="16"/>
        <v>0</v>
      </c>
      <c r="H176" s="45">
        <f t="shared" si="17"/>
        <v>0</v>
      </c>
      <c r="W176" s="110"/>
      <c r="X176" s="8"/>
      <c r="AA176" s="110"/>
      <c r="AB176" s="8"/>
      <c r="AC176" s="115"/>
      <c r="AD176" s="42"/>
      <c r="AE176" s="110"/>
      <c r="AF176" s="8"/>
    </row>
    <row r="177" spans="1:32" ht="12.75" customHeight="1">
      <c r="A177" s="118">
        <f t="shared" si="15"/>
        <v>172</v>
      </c>
      <c r="B177" s="144"/>
      <c r="C177" s="199"/>
      <c r="D177" s="144"/>
      <c r="E177" s="195"/>
      <c r="G177" s="44">
        <f t="shared" si="16"/>
        <v>0</v>
      </c>
      <c r="H177" s="45">
        <f t="shared" si="17"/>
        <v>0</v>
      </c>
      <c r="I177" s="110"/>
      <c r="J177" s="8"/>
      <c r="K177" s="110"/>
      <c r="L177" s="8"/>
      <c r="Q177" s="171"/>
      <c r="R177" s="8"/>
      <c r="S177" s="110"/>
      <c r="T177" s="8"/>
      <c r="U177" s="110"/>
      <c r="V177" s="8"/>
      <c r="Y177" s="112"/>
      <c r="Z177" s="43"/>
      <c r="AA177" s="115"/>
      <c r="AB177" s="42"/>
      <c r="AC177" s="110"/>
      <c r="AD177" s="8"/>
    </row>
    <row r="178" spans="1:32" ht="12.75" customHeight="1">
      <c r="A178" s="118">
        <f t="shared" si="15"/>
        <v>173</v>
      </c>
      <c r="B178"/>
      <c r="C178"/>
      <c r="D178"/>
      <c r="E178" s="7"/>
      <c r="G178" s="44">
        <f t="shared" si="16"/>
        <v>0</v>
      </c>
      <c r="H178" s="45">
        <f t="shared" si="17"/>
        <v>0</v>
      </c>
      <c r="I178" s="110"/>
      <c r="J178" s="8"/>
      <c r="S178" s="110"/>
      <c r="T178" s="8"/>
      <c r="U178" s="125"/>
      <c r="V178" s="41"/>
      <c r="W178" s="110"/>
      <c r="X178" s="8"/>
      <c r="Y178" s="115"/>
      <c r="Z178" s="42"/>
      <c r="AA178" s="110"/>
      <c r="AB178" s="8"/>
      <c r="AC178" s="110"/>
      <c r="AD178" s="8"/>
      <c r="AE178" s="110"/>
      <c r="AF178" s="8"/>
    </row>
    <row r="179" spans="1:32" ht="12.75" customHeight="1">
      <c r="A179" s="118">
        <f t="shared" si="15"/>
        <v>174</v>
      </c>
      <c r="B179" s="144"/>
      <c r="C179" s="199"/>
      <c r="D179" s="144"/>
      <c r="E179" s="195"/>
      <c r="F179" s="169"/>
      <c r="G179" s="44">
        <f t="shared" si="16"/>
        <v>0</v>
      </c>
      <c r="H179" s="45">
        <f t="shared" si="17"/>
        <v>0</v>
      </c>
      <c r="I179" s="110"/>
      <c r="J179" s="8"/>
      <c r="K179" s="110"/>
      <c r="L179" s="8"/>
      <c r="M179" s="110"/>
      <c r="N179" s="8"/>
      <c r="O179" s="46"/>
      <c r="P179" s="43"/>
      <c r="Q179" s="174"/>
      <c r="R179" s="43"/>
      <c r="S179" s="110"/>
      <c r="T179" s="8"/>
      <c r="U179" s="116"/>
      <c r="V179" s="49"/>
      <c r="W179" s="110"/>
      <c r="X179" s="8"/>
      <c r="Y179" s="110"/>
      <c r="Z179" s="8"/>
      <c r="AA179" s="110"/>
      <c r="AB179" s="8"/>
      <c r="AC179" s="110"/>
      <c r="AD179" s="8"/>
    </row>
    <row r="180" spans="1:32" ht="12.75" customHeight="1">
      <c r="A180" s="118">
        <f t="shared" si="15"/>
        <v>175</v>
      </c>
      <c r="B180" s="144"/>
      <c r="C180" s="199"/>
      <c r="D180" s="144"/>
      <c r="E180" s="195"/>
      <c r="F180" s="169"/>
      <c r="G180" s="44">
        <f t="shared" si="16"/>
        <v>0</v>
      </c>
      <c r="H180" s="45">
        <f t="shared" si="17"/>
        <v>0</v>
      </c>
      <c r="I180" s="110"/>
      <c r="J180" s="8"/>
      <c r="K180" s="110"/>
      <c r="L180" s="8"/>
      <c r="M180" s="116"/>
      <c r="N180" s="49"/>
      <c r="O180" s="47"/>
      <c r="P180" s="42"/>
      <c r="Q180" s="174"/>
      <c r="R180" s="43"/>
      <c r="S180" s="110"/>
      <c r="T180" s="8"/>
      <c r="U180" s="123"/>
      <c r="V180" s="8"/>
      <c r="W180" s="110"/>
      <c r="X180" s="8"/>
      <c r="Y180" s="115"/>
      <c r="Z180" s="42"/>
      <c r="AA180" s="112"/>
      <c r="AB180" s="43"/>
      <c r="AC180" s="112"/>
      <c r="AD180" s="43"/>
      <c r="AE180" s="110"/>
      <c r="AF180" s="8"/>
    </row>
    <row r="181" spans="1:32" ht="12.75" customHeight="1">
      <c r="A181" s="118">
        <f t="shared" si="15"/>
        <v>176</v>
      </c>
      <c r="B181"/>
      <c r="C181"/>
      <c r="D181"/>
      <c r="E181" s="7"/>
      <c r="F181" s="169"/>
      <c r="G181" s="44">
        <f t="shared" si="16"/>
        <v>0</v>
      </c>
      <c r="H181" s="45">
        <f t="shared" si="17"/>
        <v>0</v>
      </c>
      <c r="I181" s="110"/>
      <c r="J181" s="8"/>
      <c r="K181" s="116"/>
      <c r="L181" s="49"/>
      <c r="M181" s="110"/>
      <c r="N181" s="8"/>
      <c r="O181" s="47"/>
      <c r="P181" s="42"/>
      <c r="Q181" s="171"/>
      <c r="R181" s="8"/>
      <c r="S181" s="110"/>
      <c r="T181" s="8"/>
      <c r="W181" s="110"/>
      <c r="X181" s="8"/>
      <c r="AA181" s="110"/>
      <c r="AB181" s="8"/>
      <c r="AC181" s="112"/>
      <c r="AD181" s="43"/>
      <c r="AE181" s="115"/>
      <c r="AF181" s="42"/>
    </row>
    <row r="182" spans="1:32" ht="12.75" customHeight="1">
      <c r="A182" s="118">
        <f t="shared" si="15"/>
        <v>177</v>
      </c>
      <c r="B182" s="144"/>
      <c r="C182" s="199"/>
      <c r="D182" s="144"/>
      <c r="E182" s="195"/>
      <c r="G182" s="44">
        <f t="shared" si="16"/>
        <v>0</v>
      </c>
      <c r="H182" s="45">
        <f t="shared" si="17"/>
        <v>0</v>
      </c>
      <c r="S182" s="110"/>
      <c r="T182" s="8"/>
      <c r="U182" s="123"/>
      <c r="V182" s="8"/>
      <c r="W182" s="110"/>
      <c r="X182" s="8"/>
      <c r="Y182" s="115"/>
      <c r="Z182" s="42"/>
      <c r="AA182" s="110"/>
      <c r="AB182" s="8"/>
      <c r="AC182" s="110"/>
      <c r="AD182" s="8"/>
      <c r="AE182" s="110"/>
      <c r="AF182" s="8"/>
    </row>
    <row r="183" spans="1:32" ht="12.75" customHeight="1">
      <c r="A183" s="118">
        <f t="shared" si="15"/>
        <v>178</v>
      </c>
      <c r="B183" s="144"/>
      <c r="C183" s="199"/>
      <c r="D183" s="144"/>
      <c r="E183" s="195"/>
      <c r="G183" s="44">
        <f t="shared" si="16"/>
        <v>0</v>
      </c>
      <c r="H183" s="45">
        <f t="shared" si="17"/>
        <v>0</v>
      </c>
      <c r="K183" s="110"/>
      <c r="L183" s="8"/>
      <c r="M183" s="110"/>
      <c r="Q183" s="110"/>
      <c r="R183" s="8"/>
      <c r="S183" s="110"/>
      <c r="T183" s="8"/>
      <c r="U183" s="110"/>
      <c r="V183" s="8"/>
      <c r="W183" s="110"/>
      <c r="X183" s="8"/>
      <c r="Y183" s="116"/>
      <c r="Z183" s="49"/>
      <c r="AA183" s="110"/>
      <c r="AB183" s="8"/>
      <c r="AC183" s="110"/>
      <c r="AD183" s="8"/>
      <c r="AE183" s="110"/>
      <c r="AF183" s="8"/>
    </row>
    <row r="184" spans="1:32" ht="12.75" customHeight="1">
      <c r="A184" s="118">
        <f t="shared" si="15"/>
        <v>179</v>
      </c>
      <c r="B184" s="144"/>
      <c r="C184" s="199"/>
      <c r="D184" s="144"/>
      <c r="E184" s="195"/>
      <c r="F184" s="169"/>
      <c r="G184" s="44">
        <f t="shared" si="16"/>
        <v>0</v>
      </c>
      <c r="H184" s="45">
        <f t="shared" si="17"/>
        <v>0</v>
      </c>
      <c r="I184" s="110"/>
      <c r="J184" s="8"/>
      <c r="K184" s="110"/>
      <c r="L184" s="8"/>
      <c r="M184" s="110"/>
      <c r="N184" s="43"/>
      <c r="O184" s="46"/>
      <c r="P184" s="43"/>
      <c r="Q184" s="171"/>
      <c r="R184" s="8"/>
      <c r="S184" s="110"/>
      <c r="T184" s="8"/>
      <c r="U184" s="123"/>
      <c r="V184" s="8"/>
      <c r="Y184" s="115"/>
      <c r="Z184" s="42"/>
      <c r="AC184" s="110"/>
      <c r="AD184" s="8"/>
    </row>
    <row r="185" spans="1:32" ht="12.75" customHeight="1">
      <c r="A185" s="118">
        <f t="shared" si="15"/>
        <v>180</v>
      </c>
      <c r="B185"/>
      <c r="C185"/>
      <c r="D185"/>
      <c r="E185" s="7"/>
      <c r="F185" s="169"/>
      <c r="G185" s="44">
        <f t="shared" si="16"/>
        <v>0</v>
      </c>
      <c r="H185" s="45">
        <f t="shared" si="17"/>
        <v>0</v>
      </c>
      <c r="I185" s="110"/>
      <c r="J185" s="8"/>
      <c r="K185" s="110"/>
      <c r="L185" s="8"/>
      <c r="M185" s="116"/>
      <c r="N185" s="49"/>
      <c r="O185" s="48"/>
      <c r="P185" s="49"/>
      <c r="Q185" s="174"/>
      <c r="R185" s="43"/>
      <c r="S185" s="110"/>
      <c r="T185" s="8"/>
      <c r="U185" s="123"/>
      <c r="V185" s="8"/>
      <c r="W185" s="110"/>
      <c r="X185" s="8"/>
      <c r="Y185" s="110"/>
      <c r="Z185" s="8"/>
      <c r="AA185" s="110"/>
      <c r="AB185" s="8"/>
      <c r="AC185" s="112"/>
      <c r="AD185" s="43"/>
      <c r="AE185" s="115"/>
      <c r="AF185" s="42"/>
    </row>
    <row r="186" spans="1:32" ht="12.75" customHeight="1">
      <c r="A186" s="118">
        <f t="shared" si="15"/>
        <v>181</v>
      </c>
      <c r="B186" s="144"/>
      <c r="C186" s="199"/>
      <c r="D186" s="144"/>
      <c r="E186" s="195"/>
      <c r="G186" s="44">
        <f t="shared" si="16"/>
        <v>0</v>
      </c>
      <c r="H186" s="45">
        <f t="shared" si="17"/>
        <v>0</v>
      </c>
      <c r="K186" s="110"/>
      <c r="L186" s="8"/>
      <c r="Q186" s="110"/>
      <c r="R186" s="8"/>
      <c r="S186" s="110"/>
      <c r="T186" s="8"/>
      <c r="U186" s="110"/>
      <c r="V186" s="8"/>
      <c r="W186" s="110"/>
      <c r="X186" s="8"/>
      <c r="Y186" s="110"/>
      <c r="Z186" s="8"/>
      <c r="AA186" s="110"/>
      <c r="AB186" s="8"/>
      <c r="AC186" s="112"/>
      <c r="AD186" s="43"/>
      <c r="AE186" s="110"/>
      <c r="AF186" s="8"/>
    </row>
    <row r="187" spans="1:32" ht="12.75" customHeight="1">
      <c r="A187" s="118">
        <f t="shared" si="15"/>
        <v>182</v>
      </c>
      <c r="B187"/>
      <c r="C187"/>
      <c r="D187"/>
      <c r="E187" s="7"/>
      <c r="G187" s="44">
        <f t="shared" si="16"/>
        <v>0</v>
      </c>
      <c r="H187" s="45">
        <f t="shared" si="17"/>
        <v>0</v>
      </c>
      <c r="S187" s="110"/>
      <c r="T187" s="8"/>
      <c r="U187" s="123"/>
      <c r="V187" s="8"/>
      <c r="W187" s="110"/>
      <c r="X187" s="8"/>
      <c r="Y187" s="110"/>
      <c r="Z187" s="8"/>
      <c r="AA187" s="110"/>
      <c r="AB187" s="8"/>
      <c r="AC187" s="110"/>
      <c r="AD187" s="8"/>
      <c r="AE187" s="110"/>
      <c r="AF187" s="8"/>
    </row>
    <row r="188" spans="1:32" ht="12.75" customHeight="1">
      <c r="A188" s="118">
        <f t="shared" si="15"/>
        <v>183</v>
      </c>
      <c r="B188" s="144"/>
      <c r="C188" s="199"/>
      <c r="D188" s="144"/>
      <c r="E188" s="195"/>
      <c r="F188" s="169"/>
      <c r="G188" s="44">
        <f t="shared" si="16"/>
        <v>0</v>
      </c>
      <c r="H188" s="45">
        <f t="shared" si="17"/>
        <v>0</v>
      </c>
      <c r="I188" s="110"/>
      <c r="J188" s="8"/>
      <c r="K188" s="110"/>
      <c r="L188" s="8"/>
      <c r="M188" s="115"/>
      <c r="N188" s="42"/>
      <c r="O188" s="47"/>
      <c r="P188" s="42"/>
      <c r="Q188" s="175"/>
      <c r="R188" s="42"/>
      <c r="S188" s="110"/>
      <c r="T188" s="8"/>
      <c r="U188" s="123"/>
      <c r="V188" s="8"/>
      <c r="W188" s="110"/>
      <c r="X188" s="8"/>
      <c r="Y188" s="110"/>
      <c r="Z188" s="8"/>
      <c r="AA188" s="115"/>
      <c r="AB188" s="42"/>
      <c r="AC188" s="110"/>
      <c r="AD188" s="8"/>
    </row>
    <row r="189" spans="1:32" ht="12.75" customHeight="1">
      <c r="A189" s="118">
        <f t="shared" si="15"/>
        <v>184</v>
      </c>
      <c r="B189" s="144"/>
      <c r="C189" s="199"/>
      <c r="D189" s="144"/>
      <c r="E189" s="195"/>
      <c r="G189" s="44">
        <f t="shared" si="16"/>
        <v>0</v>
      </c>
      <c r="H189" s="45">
        <f t="shared" si="17"/>
        <v>0</v>
      </c>
      <c r="K189" s="110"/>
      <c r="L189" s="8"/>
      <c r="S189" s="110"/>
      <c r="T189" s="8"/>
      <c r="U189" s="123"/>
      <c r="V189" s="8"/>
      <c r="Y189" s="115"/>
      <c r="Z189" s="42"/>
      <c r="AA189" s="110"/>
      <c r="AB189" s="8"/>
      <c r="AC189" s="110"/>
      <c r="AD189" s="8"/>
      <c r="AE189" s="110"/>
      <c r="AF189" s="8"/>
    </row>
    <row r="190" spans="1:32" ht="12.75" customHeight="1">
      <c r="A190" s="118">
        <f t="shared" si="15"/>
        <v>185</v>
      </c>
      <c r="B190" s="144"/>
      <c r="C190" s="199"/>
      <c r="D190" s="144"/>
      <c r="E190" s="195"/>
      <c r="F190" s="170"/>
      <c r="G190" s="44">
        <f t="shared" si="16"/>
        <v>0</v>
      </c>
      <c r="H190" s="45">
        <f t="shared" si="17"/>
        <v>0</v>
      </c>
      <c r="I190" s="110"/>
      <c r="J190" s="8"/>
      <c r="K190" s="110"/>
      <c r="L190" s="8"/>
      <c r="M190" s="110"/>
      <c r="N190" s="8"/>
      <c r="O190" s="47"/>
      <c r="P190" s="42"/>
      <c r="Q190" s="171"/>
      <c r="R190" s="8"/>
      <c r="S190" s="110"/>
      <c r="T190" s="8"/>
      <c r="U190" s="123"/>
      <c r="V190" s="8"/>
      <c r="W190" s="110"/>
      <c r="X190" s="8"/>
      <c r="Y190" s="112"/>
      <c r="Z190" s="43"/>
      <c r="AA190" s="110"/>
      <c r="AB190" s="8"/>
      <c r="AC190" s="110"/>
      <c r="AD190" s="8"/>
      <c r="AE190" s="110"/>
      <c r="AF190" s="8"/>
    </row>
    <row r="191" spans="1:32" ht="12.75" customHeight="1">
      <c r="A191" s="118">
        <f t="shared" si="15"/>
        <v>186</v>
      </c>
      <c r="B191" s="144"/>
      <c r="C191" s="199"/>
      <c r="D191" s="144"/>
      <c r="E191" s="195"/>
      <c r="F191" s="169"/>
      <c r="G191" s="44">
        <f t="shared" si="16"/>
        <v>0</v>
      </c>
      <c r="H191" s="45">
        <f t="shared" si="17"/>
        <v>0</v>
      </c>
      <c r="I191" s="110"/>
      <c r="J191" s="8"/>
      <c r="K191" s="110"/>
      <c r="L191" s="8"/>
      <c r="M191" s="110"/>
      <c r="N191" s="8"/>
      <c r="O191" s="48"/>
      <c r="P191" s="49"/>
      <c r="Q191" s="171"/>
      <c r="R191" s="8"/>
      <c r="S191" s="110"/>
      <c r="T191" s="8"/>
      <c r="U191" s="123"/>
      <c r="V191" s="8"/>
      <c r="W191" s="110"/>
      <c r="X191" s="8"/>
      <c r="AA191" s="110"/>
      <c r="AB191" s="8"/>
      <c r="AC191" s="110"/>
      <c r="AD191" s="8"/>
      <c r="AE191" s="110"/>
      <c r="AF191" s="8"/>
    </row>
    <row r="192" spans="1:32" ht="12.75" customHeight="1">
      <c r="A192" s="118">
        <f t="shared" si="15"/>
        <v>187</v>
      </c>
      <c r="B192"/>
      <c r="C192"/>
      <c r="D192"/>
      <c r="E192" s="7"/>
      <c r="F192" s="170"/>
      <c r="G192" s="44">
        <f t="shared" si="16"/>
        <v>0</v>
      </c>
      <c r="H192" s="45">
        <f t="shared" si="17"/>
        <v>0</v>
      </c>
      <c r="I192" s="110"/>
      <c r="J192" s="8"/>
      <c r="K192" s="110"/>
      <c r="L192" s="8"/>
      <c r="M192" s="115"/>
      <c r="N192" s="42"/>
      <c r="O192" s="47"/>
      <c r="P192" s="42"/>
      <c r="Q192" s="110"/>
      <c r="R192" s="8"/>
      <c r="S192" s="110"/>
      <c r="T192" s="8"/>
      <c r="W192" s="110"/>
      <c r="X192" s="8"/>
      <c r="AA192" s="110"/>
      <c r="AB192" s="8"/>
      <c r="AC192" s="110"/>
      <c r="AD192" s="8"/>
      <c r="AE192" s="115"/>
      <c r="AF192" s="42"/>
    </row>
    <row r="193" spans="1:32" ht="12.75" customHeight="1">
      <c r="A193" s="118">
        <f t="shared" si="15"/>
        <v>188</v>
      </c>
      <c r="B193" s="144"/>
      <c r="C193" s="199"/>
      <c r="D193" s="144"/>
      <c r="E193" s="195"/>
      <c r="F193" s="169"/>
      <c r="G193" s="44">
        <f t="shared" si="16"/>
        <v>0</v>
      </c>
      <c r="H193" s="45">
        <f t="shared" si="17"/>
        <v>0</v>
      </c>
      <c r="I193" s="110"/>
      <c r="J193" s="8"/>
      <c r="K193" s="110"/>
      <c r="L193" s="8"/>
      <c r="M193" s="116"/>
      <c r="N193" s="49"/>
      <c r="O193" s="46"/>
      <c r="P193" s="43"/>
      <c r="Q193" s="173"/>
      <c r="R193" s="49"/>
      <c r="S193" s="110"/>
      <c r="T193" s="8"/>
      <c r="U193" s="123"/>
      <c r="V193" s="8"/>
      <c r="W193" s="110"/>
      <c r="X193" s="8"/>
      <c r="AA193" s="110"/>
      <c r="AB193" s="8"/>
      <c r="AC193" s="110"/>
      <c r="AD193" s="8"/>
      <c r="AE193" s="110"/>
      <c r="AF193" s="8"/>
    </row>
    <row r="194" spans="1:32" ht="12.75" customHeight="1">
      <c r="A194" s="118">
        <f t="shared" si="15"/>
        <v>189</v>
      </c>
      <c r="B194"/>
      <c r="C194"/>
      <c r="D194"/>
      <c r="E194" s="7"/>
      <c r="G194" s="44">
        <f t="shared" si="16"/>
        <v>0</v>
      </c>
      <c r="H194" s="45">
        <f t="shared" si="17"/>
        <v>0</v>
      </c>
      <c r="K194" s="110"/>
      <c r="L194" s="8"/>
      <c r="Q194" s="171"/>
      <c r="R194" s="8"/>
      <c r="S194" s="110"/>
      <c r="T194" s="8"/>
      <c r="U194" s="123"/>
      <c r="V194" s="8"/>
      <c r="W194" s="110"/>
      <c r="X194" s="8"/>
      <c r="Y194" s="110"/>
      <c r="Z194" s="8"/>
      <c r="AA194" s="110"/>
      <c r="AB194" s="8"/>
      <c r="AC194" s="110"/>
      <c r="AD194" s="8"/>
      <c r="AE194" s="110"/>
      <c r="AF194" s="8"/>
    </row>
    <row r="195" spans="1:32" ht="12.75" customHeight="1">
      <c r="A195" s="118">
        <f t="shared" si="15"/>
        <v>190</v>
      </c>
      <c r="B195" s="134"/>
      <c r="C195" s="138"/>
      <c r="D195" s="9"/>
      <c r="E195" s="10"/>
      <c r="F195" s="169"/>
      <c r="G195" s="44">
        <f t="shared" si="16"/>
        <v>0</v>
      </c>
      <c r="H195" s="45">
        <f t="shared" si="17"/>
        <v>0</v>
      </c>
      <c r="I195" s="110"/>
      <c r="J195" s="8"/>
      <c r="K195" s="112"/>
      <c r="L195" s="43"/>
      <c r="M195" s="110"/>
      <c r="N195" s="8"/>
      <c r="O195" s="47"/>
      <c r="P195" s="42"/>
      <c r="Q195" s="171"/>
      <c r="R195" s="8"/>
      <c r="S195" s="110"/>
      <c r="T195" s="8"/>
      <c r="U195" s="123"/>
      <c r="V195" s="8"/>
      <c r="AA195" s="110"/>
      <c r="AB195" s="8"/>
      <c r="AC195" s="110"/>
      <c r="AD195" s="8"/>
    </row>
    <row r="196" spans="1:32" ht="12.75" customHeight="1">
      <c r="A196" s="118">
        <f t="shared" si="15"/>
        <v>191</v>
      </c>
      <c r="B196" s="144"/>
      <c r="C196" s="199"/>
      <c r="D196" s="144"/>
      <c r="E196" s="195"/>
      <c r="G196" s="44">
        <f t="shared" si="16"/>
        <v>0</v>
      </c>
      <c r="H196" s="45">
        <f t="shared" si="17"/>
        <v>0</v>
      </c>
      <c r="I196" s="110"/>
      <c r="J196" s="8"/>
      <c r="K196" s="110"/>
      <c r="L196" s="8"/>
      <c r="Q196" s="110"/>
      <c r="R196" s="8"/>
      <c r="S196" s="110"/>
      <c r="T196" s="8"/>
      <c r="U196" s="110"/>
      <c r="V196" s="8"/>
      <c r="W196" s="116"/>
      <c r="X196" s="49"/>
      <c r="Y196" s="110"/>
      <c r="Z196" s="8"/>
      <c r="AA196" s="110"/>
      <c r="AB196" s="8"/>
      <c r="AC196" s="110"/>
      <c r="AD196" s="8"/>
    </row>
    <row r="197" spans="1:32" ht="12.75" customHeight="1">
      <c r="A197" s="118">
        <f t="shared" si="15"/>
        <v>192</v>
      </c>
      <c r="B197" s="144"/>
      <c r="C197" s="199"/>
      <c r="D197" s="144"/>
      <c r="E197" s="195"/>
      <c r="F197" s="169"/>
      <c r="G197" s="44">
        <f t="shared" si="16"/>
        <v>0</v>
      </c>
      <c r="H197" s="45">
        <f t="shared" si="17"/>
        <v>0</v>
      </c>
      <c r="I197" s="110"/>
      <c r="J197" s="8"/>
      <c r="K197" s="110"/>
      <c r="L197" s="8"/>
      <c r="M197" s="110"/>
      <c r="N197" s="8"/>
      <c r="O197" s="47"/>
      <c r="P197" s="42"/>
      <c r="Q197" s="171"/>
      <c r="R197" s="8"/>
      <c r="S197" s="110"/>
      <c r="T197" s="8"/>
      <c r="U197" s="123"/>
      <c r="V197" s="8"/>
      <c r="W197" s="110"/>
      <c r="X197" s="8"/>
      <c r="AA197" s="110"/>
      <c r="AB197" s="8"/>
      <c r="AC197" s="110"/>
      <c r="AD197" s="8"/>
      <c r="AE197" s="110"/>
      <c r="AF197" s="8"/>
    </row>
    <row r="198" spans="1:32" ht="12.75" customHeight="1">
      <c r="B198"/>
      <c r="C198"/>
      <c r="D198"/>
      <c r="E198" s="7"/>
      <c r="F198" s="169"/>
      <c r="G198" s="44">
        <f t="shared" si="16"/>
        <v>0</v>
      </c>
      <c r="H198" s="45">
        <f t="shared" ref="H198:H201" si="18">IF((COUNT(I198:AF198)/2)&gt;=5,SUM(LARGE(I198:AF198,1),LARGE(I198:AF198,2),LARGE(I198:AF198,3),LARGE(I198:AF198,4),LARGE(I198:AF198,5)),SUM(J198,L198,N198,P198,R198,T198,V198,X198,Z198,AB198,AD198,AF198))</f>
        <v>0</v>
      </c>
      <c r="I198" s="110"/>
      <c r="J198" s="8"/>
      <c r="K198" s="110"/>
      <c r="L198" s="8"/>
      <c r="M198" s="115"/>
      <c r="N198" s="42"/>
      <c r="O198" s="48"/>
      <c r="P198" s="49"/>
      <c r="Q198" s="171"/>
      <c r="R198" s="8"/>
      <c r="S198" s="110"/>
      <c r="T198" s="8"/>
      <c r="U198" s="123"/>
      <c r="V198" s="8"/>
      <c r="W198" s="110"/>
      <c r="X198" s="8"/>
      <c r="Y198" s="112"/>
      <c r="Z198" s="43"/>
      <c r="AA198" s="110"/>
      <c r="AB198" s="8"/>
      <c r="AC198" s="115"/>
      <c r="AD198" s="42"/>
    </row>
    <row r="199" spans="1:32" ht="12.75" customHeight="1">
      <c r="B199" s="144"/>
      <c r="C199" s="199"/>
      <c r="D199" s="144"/>
      <c r="E199" s="195"/>
      <c r="G199" s="44">
        <f t="shared" si="16"/>
        <v>0</v>
      </c>
      <c r="H199" s="45">
        <f t="shared" si="18"/>
        <v>0</v>
      </c>
      <c r="S199" s="110"/>
      <c r="T199" s="8"/>
      <c r="U199" s="123"/>
      <c r="V199" s="8"/>
      <c r="W199" s="110"/>
      <c r="X199" s="8"/>
      <c r="Y199" s="110"/>
      <c r="Z199" s="8"/>
      <c r="AA199" s="112"/>
      <c r="AB199" s="43"/>
      <c r="AC199" s="110"/>
      <c r="AD199" s="8"/>
      <c r="AE199" s="110"/>
      <c r="AF199" s="8"/>
    </row>
    <row r="200" spans="1:32" ht="12.75" customHeight="1">
      <c r="B200" s="144"/>
      <c r="C200" s="199"/>
      <c r="D200" s="144"/>
      <c r="E200" s="195"/>
      <c r="F200" s="170"/>
      <c r="G200" s="44">
        <f t="shared" si="16"/>
        <v>0</v>
      </c>
      <c r="H200" s="45">
        <f t="shared" si="18"/>
        <v>0</v>
      </c>
      <c r="I200" s="110"/>
      <c r="J200" s="8"/>
      <c r="K200" s="110"/>
      <c r="L200" s="8"/>
      <c r="M200" s="115"/>
      <c r="N200" s="42"/>
      <c r="O200" s="47"/>
      <c r="P200" s="42"/>
      <c r="Q200" s="171"/>
      <c r="R200" s="8"/>
      <c r="S200" s="110"/>
      <c r="T200" s="8"/>
      <c r="U200" s="123"/>
      <c r="V200" s="8"/>
      <c r="W200" s="110"/>
      <c r="X200" s="8"/>
      <c r="Y200" s="110"/>
      <c r="Z200" s="8"/>
      <c r="AA200" s="110"/>
      <c r="AB200" s="8"/>
      <c r="AC200" s="110"/>
      <c r="AD200" s="8"/>
      <c r="AE200" s="110"/>
      <c r="AF200" s="8"/>
    </row>
    <row r="201" spans="1:32" ht="12.75" customHeight="1">
      <c r="B201"/>
      <c r="C201"/>
      <c r="D201"/>
      <c r="E201" s="7"/>
      <c r="F201" s="169"/>
      <c r="G201" s="44">
        <f t="shared" si="16"/>
        <v>0</v>
      </c>
      <c r="H201" s="45">
        <f t="shared" si="18"/>
        <v>0</v>
      </c>
      <c r="I201" s="110"/>
      <c r="J201" s="8"/>
      <c r="K201" s="110"/>
      <c r="L201" s="8"/>
      <c r="M201" s="110"/>
      <c r="N201" s="8"/>
      <c r="O201" s="47"/>
      <c r="P201" s="42"/>
      <c r="Q201" s="110"/>
      <c r="R201" s="8"/>
      <c r="S201" s="110"/>
      <c r="T201" s="8"/>
      <c r="U201" s="123"/>
      <c r="V201" s="8"/>
      <c r="W201" s="116"/>
      <c r="X201" s="49"/>
      <c r="AA201" s="110"/>
      <c r="AB201" s="8"/>
      <c r="AC201" s="110"/>
      <c r="AD201" s="8"/>
      <c r="AE201" s="110"/>
      <c r="AF201" s="8"/>
    </row>
    <row r="202" spans="1:32" ht="12.75" customHeight="1">
      <c r="B202"/>
      <c r="C202"/>
      <c r="D202"/>
      <c r="E202" s="7"/>
      <c r="F202" s="169"/>
      <c r="G202" s="44">
        <f t="shared" ref="G202:G261" si="19">IF((COUNT(I202:AF202)/2)&gt;=5,SUM(LARGE(I202:AF202,COUNT(I202:AF202)/2+1),LARGE(I202:AF202,COUNT(I202:AF202)/2+2),LARGE(I202:AF202,COUNT(I202:AF202)/2+3),LARGE(I202:AF202,COUNT(I202:AF202)/2+4),LARGE(I202:AF202,COUNT(I202:AF202)/2+5)),SUM(I202,K202,M202,O202,Q202,S202,U202,Y202,W202,,AA202,AC202,AE202))</f>
        <v>0</v>
      </c>
      <c r="H202" s="45">
        <f t="shared" ref="H202:H261" si="20">IF((COUNT(I202:AF202)/2)&gt;=5,SUM(LARGE(I202:AF202,1),LARGE(I202:AF202,2),LARGE(I202:AF202,3),LARGE(I202:AF202,4),LARGE(I202:AF202,5)),SUM(J202,L202,N202,P202,R202,T202,V202,X202,Z202,AB202,AD202,AF202))</f>
        <v>0</v>
      </c>
      <c r="I202" s="110"/>
      <c r="J202" s="8"/>
      <c r="K202" s="110"/>
      <c r="L202" s="8"/>
      <c r="M202" s="110"/>
      <c r="N202" s="8"/>
      <c r="O202" s="46"/>
      <c r="P202" s="43"/>
      <c r="Q202" s="110"/>
      <c r="R202" s="8"/>
      <c r="S202" s="110"/>
      <c r="T202" s="8"/>
      <c r="U202" s="123"/>
      <c r="V202" s="8"/>
      <c r="W202" s="110"/>
      <c r="X202" s="8"/>
      <c r="Y202" s="110"/>
      <c r="Z202" s="8"/>
      <c r="AA202" s="110"/>
      <c r="AB202" s="8"/>
      <c r="AC202" s="110"/>
      <c r="AD202" s="8"/>
      <c r="AE202" s="115"/>
      <c r="AF202" s="42"/>
    </row>
    <row r="203" spans="1:32" ht="12.75" customHeight="1">
      <c r="B203"/>
      <c r="C203"/>
      <c r="D203"/>
      <c r="E203" s="7"/>
      <c r="F203" s="169"/>
      <c r="G203" s="44">
        <f t="shared" si="19"/>
        <v>0</v>
      </c>
      <c r="H203" s="45">
        <f t="shared" si="20"/>
        <v>0</v>
      </c>
      <c r="I203" s="110"/>
      <c r="J203" s="8"/>
      <c r="K203" s="110"/>
      <c r="L203" s="8"/>
      <c r="M203" s="116"/>
      <c r="N203" s="49"/>
      <c r="O203" s="46"/>
      <c r="P203" s="43"/>
      <c r="Q203" s="175"/>
      <c r="R203" s="42"/>
      <c r="S203" s="110"/>
      <c r="T203" s="8"/>
      <c r="U203" s="123"/>
      <c r="V203" s="8"/>
      <c r="W203" s="110"/>
      <c r="X203" s="8"/>
      <c r="Y203" s="110"/>
      <c r="Z203" s="8"/>
      <c r="AA203" s="110"/>
      <c r="AB203" s="8"/>
      <c r="AC203" s="110"/>
      <c r="AD203" s="8"/>
      <c r="AE203" s="110"/>
      <c r="AF203" s="8"/>
    </row>
    <row r="204" spans="1:32" ht="12.75" customHeight="1">
      <c r="B204"/>
      <c r="C204"/>
      <c r="D204"/>
      <c r="E204" s="7"/>
      <c r="G204" s="44">
        <f t="shared" si="19"/>
        <v>0</v>
      </c>
      <c r="H204" s="45">
        <f t="shared" si="20"/>
        <v>0</v>
      </c>
      <c r="I204" s="110"/>
      <c r="J204" s="8"/>
      <c r="K204" s="110"/>
      <c r="L204" s="8"/>
      <c r="Q204" s="171"/>
      <c r="R204" s="8"/>
      <c r="S204" s="110"/>
      <c r="T204" s="8"/>
      <c r="U204" s="110"/>
      <c r="V204" s="8"/>
      <c r="W204" s="110"/>
      <c r="X204" s="8"/>
      <c r="Y204" s="112"/>
      <c r="Z204" s="43"/>
      <c r="AA204" s="110"/>
      <c r="AB204" s="8"/>
      <c r="AC204" s="110"/>
      <c r="AD204" s="8"/>
    </row>
    <row r="205" spans="1:32" ht="12.75" customHeight="1">
      <c r="B205"/>
      <c r="C205"/>
      <c r="D205" s="9"/>
      <c r="E205" s="10"/>
      <c r="G205" s="44">
        <f t="shared" si="19"/>
        <v>0</v>
      </c>
      <c r="H205" s="45">
        <f t="shared" si="20"/>
        <v>0</v>
      </c>
      <c r="W205" s="110"/>
      <c r="X205" s="8"/>
      <c r="AA205" s="110"/>
      <c r="AB205" s="8"/>
      <c r="AE205" s="110"/>
      <c r="AF205" s="8"/>
    </row>
    <row r="206" spans="1:32" ht="12.75" customHeight="1">
      <c r="B206" s="141"/>
      <c r="C206" s="142"/>
      <c r="D206" s="9"/>
      <c r="E206" s="10"/>
      <c r="F206" s="169"/>
      <c r="G206" s="44">
        <f t="shared" si="19"/>
        <v>0</v>
      </c>
      <c r="H206" s="45">
        <f t="shared" si="20"/>
        <v>0</v>
      </c>
      <c r="I206" s="112"/>
      <c r="J206" s="42"/>
      <c r="K206" s="110"/>
      <c r="L206" s="8"/>
      <c r="M206" s="115"/>
      <c r="N206" s="42"/>
      <c r="O206" s="47"/>
      <c r="P206" s="42"/>
      <c r="Q206" s="171"/>
      <c r="R206" s="8"/>
      <c r="S206" s="110"/>
      <c r="T206" s="8"/>
      <c r="U206" s="123"/>
      <c r="V206" s="8"/>
      <c r="W206" s="112"/>
      <c r="X206" s="43"/>
      <c r="Y206" s="115"/>
      <c r="Z206" s="42"/>
      <c r="AA206" s="116"/>
      <c r="AB206" s="49"/>
      <c r="AC206" s="115"/>
      <c r="AD206" s="42"/>
    </row>
    <row r="207" spans="1:32" ht="12.75" customHeight="1">
      <c r="B207"/>
      <c r="C207"/>
      <c r="D207" s="9"/>
      <c r="E207" s="10"/>
      <c r="F207" s="170"/>
      <c r="G207" s="44">
        <f t="shared" si="19"/>
        <v>0</v>
      </c>
      <c r="H207" s="45">
        <f t="shared" si="20"/>
        <v>0</v>
      </c>
      <c r="I207" s="110"/>
      <c r="J207" s="8"/>
      <c r="K207" s="112"/>
      <c r="L207" s="43"/>
      <c r="M207" s="110"/>
      <c r="N207" s="8"/>
      <c r="O207" s="47"/>
      <c r="P207" s="42"/>
      <c r="Q207" s="171"/>
      <c r="R207" s="8"/>
      <c r="S207" s="112"/>
      <c r="T207" s="43"/>
      <c r="U207" s="110"/>
      <c r="V207" s="8"/>
      <c r="W207" s="110"/>
      <c r="X207" s="8"/>
      <c r="Y207" s="115"/>
      <c r="Z207" s="42"/>
      <c r="AA207" s="110"/>
      <c r="AB207" s="8"/>
      <c r="AC207" s="110"/>
      <c r="AD207" s="8"/>
      <c r="AE207" s="110"/>
      <c r="AF207" s="8"/>
    </row>
    <row r="208" spans="1:32" ht="12.75" customHeight="1">
      <c r="B208" s="144"/>
      <c r="C208" s="145"/>
      <c r="D208" s="146"/>
      <c r="E208" s="17"/>
      <c r="F208" s="169"/>
      <c r="G208" s="44">
        <f t="shared" si="19"/>
        <v>0</v>
      </c>
      <c r="H208" s="45">
        <f t="shared" si="20"/>
        <v>0</v>
      </c>
      <c r="I208" s="110"/>
      <c r="J208" s="8"/>
      <c r="K208" s="110"/>
      <c r="L208" s="8"/>
      <c r="M208" s="110"/>
      <c r="N208" s="8"/>
      <c r="O208" s="47"/>
      <c r="P208" s="42"/>
      <c r="Q208" s="171"/>
      <c r="R208" s="8"/>
      <c r="S208" s="110"/>
      <c r="T208" s="8"/>
      <c r="U208" s="110"/>
      <c r="V208" s="8"/>
      <c r="W208" s="112"/>
      <c r="X208" s="43"/>
      <c r="Y208" s="115"/>
      <c r="Z208" s="42"/>
      <c r="AA208" s="110"/>
      <c r="AB208" s="8"/>
      <c r="AC208" s="110"/>
      <c r="AD208" s="8"/>
      <c r="AE208" s="110"/>
      <c r="AF208" s="8"/>
    </row>
    <row r="209" spans="2:32" ht="12.75" customHeight="1">
      <c r="B209"/>
      <c r="C209"/>
      <c r="D209" s="9"/>
      <c r="E209" s="10"/>
      <c r="F209" s="169"/>
      <c r="G209" s="44">
        <f t="shared" si="19"/>
        <v>0</v>
      </c>
      <c r="H209" s="45">
        <f t="shared" si="20"/>
        <v>0</v>
      </c>
      <c r="I209" s="110"/>
      <c r="J209" s="8"/>
      <c r="K209" s="110"/>
      <c r="L209" s="8"/>
      <c r="M209" s="110"/>
      <c r="N209" s="8"/>
      <c r="O209" s="48"/>
      <c r="P209" s="49"/>
      <c r="Q209" s="171"/>
      <c r="R209" s="8"/>
      <c r="S209" s="112"/>
      <c r="T209" s="43"/>
      <c r="U209" s="110"/>
      <c r="V209" s="8"/>
      <c r="W209" s="110"/>
      <c r="X209" s="8"/>
      <c r="AA209" s="110"/>
      <c r="AB209" s="8"/>
      <c r="AC209" s="110"/>
      <c r="AD209" s="8"/>
      <c r="AE209" s="116"/>
      <c r="AF209" s="50"/>
    </row>
    <row r="210" spans="2:32" ht="12.75" customHeight="1">
      <c r="B210"/>
      <c r="C210"/>
      <c r="D210" s="9"/>
      <c r="E210" s="10"/>
      <c r="G210" s="44">
        <f t="shared" si="19"/>
        <v>0</v>
      </c>
      <c r="H210" s="45">
        <f t="shared" si="20"/>
        <v>0</v>
      </c>
      <c r="I210" s="110"/>
      <c r="J210" s="8"/>
      <c r="K210" s="110"/>
      <c r="L210" s="8"/>
      <c r="W210" s="110"/>
      <c r="X210" s="8"/>
      <c r="AC210" s="110"/>
      <c r="AD210" s="8"/>
    </row>
    <row r="211" spans="2:32" ht="12.75" customHeight="1">
      <c r="B211" s="141"/>
      <c r="C211" s="142"/>
      <c r="D211" s="9"/>
      <c r="E211" s="10"/>
      <c r="F211" s="169"/>
      <c r="G211" s="44">
        <f t="shared" si="19"/>
        <v>0</v>
      </c>
      <c r="H211" s="45">
        <f t="shared" si="20"/>
        <v>0</v>
      </c>
      <c r="I211" s="116"/>
      <c r="J211" s="42"/>
      <c r="K211" s="110"/>
      <c r="L211" s="8"/>
      <c r="M211" s="110"/>
      <c r="N211" s="8"/>
      <c r="O211" s="46"/>
      <c r="P211" s="43"/>
      <c r="Q211" s="171"/>
      <c r="R211" s="8"/>
      <c r="S211" s="110"/>
      <c r="T211" s="8"/>
      <c r="U211" s="123"/>
      <c r="V211" s="8"/>
      <c r="W211" s="110"/>
      <c r="X211" s="8"/>
      <c r="Y211" s="110"/>
      <c r="Z211" s="8"/>
      <c r="AA211" s="110"/>
      <c r="AB211" s="8"/>
      <c r="AC211" s="115"/>
      <c r="AD211" s="42"/>
    </row>
    <row r="212" spans="2:32" ht="12.75" customHeight="1">
      <c r="B212"/>
      <c r="C212"/>
      <c r="D212" s="9"/>
      <c r="E212" s="10"/>
      <c r="F212" s="169"/>
      <c r="G212" s="44">
        <f t="shared" si="19"/>
        <v>0</v>
      </c>
      <c r="H212" s="45">
        <f t="shared" si="20"/>
        <v>0</v>
      </c>
      <c r="I212" s="112"/>
      <c r="J212" s="43"/>
      <c r="K212" s="112"/>
      <c r="L212" s="43"/>
      <c r="M212" s="110"/>
      <c r="N212" s="42"/>
      <c r="O212" s="47"/>
      <c r="P212" s="42"/>
      <c r="Q212" s="171"/>
      <c r="R212" s="8"/>
      <c r="S212" s="110"/>
      <c r="T212" s="8"/>
      <c r="U212" s="110"/>
      <c r="V212" s="8"/>
      <c r="W212" s="110"/>
      <c r="X212" s="8"/>
      <c r="AA212" s="110"/>
      <c r="AB212" s="8"/>
      <c r="AC212" s="110"/>
      <c r="AD212" s="8"/>
      <c r="AE212" s="115"/>
      <c r="AF212" s="42"/>
    </row>
    <row r="213" spans="2:32" ht="12.75" customHeight="1">
      <c r="B213"/>
      <c r="C213"/>
      <c r="D213" s="9"/>
      <c r="E213" s="10"/>
      <c r="G213" s="44">
        <f t="shared" si="19"/>
        <v>0</v>
      </c>
      <c r="H213" s="45">
        <f t="shared" si="20"/>
        <v>0</v>
      </c>
      <c r="K213" s="110"/>
      <c r="L213" s="8"/>
      <c r="U213" s="123"/>
      <c r="V213" s="8"/>
      <c r="AA213" s="110"/>
      <c r="AB213" s="8"/>
      <c r="AC213" s="110"/>
      <c r="AD213" s="8"/>
      <c r="AE213" s="110"/>
      <c r="AF213" s="8"/>
    </row>
    <row r="214" spans="2:32" ht="12.75" customHeight="1">
      <c r="B214"/>
      <c r="C214"/>
      <c r="D214" s="9"/>
      <c r="E214" s="10"/>
      <c r="F214" s="169"/>
      <c r="G214" s="44">
        <f t="shared" si="19"/>
        <v>0</v>
      </c>
      <c r="H214" s="45">
        <f t="shared" si="20"/>
        <v>0</v>
      </c>
      <c r="I214" s="110"/>
      <c r="J214" s="8"/>
      <c r="K214" s="116"/>
      <c r="L214" s="49"/>
      <c r="M214" s="110"/>
      <c r="N214" s="8"/>
      <c r="O214" s="48"/>
      <c r="P214" s="49"/>
      <c r="Q214" s="171"/>
      <c r="R214" s="8"/>
      <c r="S214" s="110"/>
      <c r="T214" s="8"/>
      <c r="U214" s="123"/>
      <c r="V214" s="8"/>
      <c r="W214" s="110"/>
      <c r="X214" s="8"/>
      <c r="AA214" s="110"/>
      <c r="AB214" s="8"/>
      <c r="AC214" s="110"/>
      <c r="AD214" s="8"/>
      <c r="AE214" s="110"/>
      <c r="AF214" s="8"/>
    </row>
    <row r="215" spans="2:32" ht="12.75" customHeight="1">
      <c r="B215" s="144"/>
      <c r="C215" s="145"/>
      <c r="D215" s="146"/>
      <c r="E215" s="17"/>
      <c r="G215" s="44">
        <f t="shared" si="19"/>
        <v>0</v>
      </c>
      <c r="H215" s="45">
        <f t="shared" si="20"/>
        <v>0</v>
      </c>
      <c r="K215" s="110"/>
      <c r="L215" s="8"/>
      <c r="S215" s="110"/>
      <c r="T215" s="8"/>
      <c r="W215" s="110"/>
      <c r="X215" s="8"/>
      <c r="Y215" s="112"/>
      <c r="Z215" s="43"/>
      <c r="AA215" s="110"/>
      <c r="AB215" s="8"/>
      <c r="AC215" s="110"/>
      <c r="AD215" s="8"/>
    </row>
    <row r="216" spans="2:32" ht="12.75" customHeight="1">
      <c r="B216"/>
      <c r="C216"/>
      <c r="D216" s="9"/>
      <c r="E216" s="10"/>
      <c r="F216" s="169"/>
      <c r="G216" s="44">
        <f t="shared" si="19"/>
        <v>0</v>
      </c>
      <c r="H216" s="45">
        <f t="shared" si="20"/>
        <v>0</v>
      </c>
      <c r="I216" s="110"/>
      <c r="J216" s="8"/>
      <c r="K216" s="115"/>
      <c r="L216" s="42"/>
      <c r="M216" s="110"/>
      <c r="N216" s="8"/>
      <c r="O216" s="46"/>
      <c r="P216" s="43"/>
      <c r="Q216" s="175"/>
      <c r="R216" s="42"/>
      <c r="S216" s="110"/>
      <c r="T216" s="8"/>
      <c r="U216" s="123"/>
      <c r="V216" s="8"/>
      <c r="W216" s="110"/>
      <c r="X216" s="8"/>
      <c r="Y216" s="110"/>
      <c r="Z216" s="8"/>
      <c r="AA216" s="110"/>
      <c r="AB216" s="8"/>
      <c r="AC216" s="115"/>
      <c r="AD216" s="42"/>
      <c r="AE216" s="110"/>
      <c r="AF216" s="8"/>
    </row>
    <row r="217" spans="2:32" ht="12.75" customHeight="1">
      <c r="B217"/>
      <c r="C217"/>
      <c r="D217" s="9"/>
      <c r="E217" s="10"/>
      <c r="G217" s="44">
        <f t="shared" si="19"/>
        <v>0</v>
      </c>
      <c r="H217" s="45">
        <f t="shared" si="20"/>
        <v>0</v>
      </c>
      <c r="I217" s="110"/>
      <c r="J217" s="8"/>
      <c r="K217" s="110"/>
      <c r="L217" s="8"/>
      <c r="W217" s="110"/>
      <c r="X217" s="8"/>
      <c r="AC217" s="110"/>
      <c r="AD217" s="8"/>
      <c r="AE217" s="112"/>
      <c r="AF217" s="43"/>
    </row>
    <row r="218" spans="2:32" ht="12.75" customHeight="1">
      <c r="B218" s="141"/>
      <c r="C218" s="156"/>
      <c r="D218" s="9"/>
      <c r="E218" s="114"/>
      <c r="F218" s="170"/>
      <c r="G218" s="44">
        <f t="shared" si="19"/>
        <v>0</v>
      </c>
      <c r="H218" s="45">
        <f t="shared" si="20"/>
        <v>0</v>
      </c>
      <c r="I218" s="110"/>
      <c r="J218" s="8"/>
      <c r="K218" s="112"/>
      <c r="L218" s="43"/>
      <c r="M218" s="115"/>
      <c r="N218" s="42"/>
      <c r="O218" s="47"/>
      <c r="P218" s="42"/>
      <c r="Q218" s="171"/>
      <c r="R218" s="8"/>
      <c r="S218" s="110"/>
      <c r="T218" s="8"/>
      <c r="U218" s="123"/>
      <c r="V218" s="8"/>
      <c r="W218" s="110"/>
      <c r="X218" s="8"/>
      <c r="AA218" s="110"/>
      <c r="AB218" s="8"/>
      <c r="AC218" s="115"/>
      <c r="AD218" s="42"/>
      <c r="AE218" s="110"/>
      <c r="AF218" s="8"/>
    </row>
    <row r="219" spans="2:32" ht="12.75" customHeight="1">
      <c r="B219" s="141"/>
      <c r="C219" s="142"/>
      <c r="D219" s="9"/>
      <c r="E219" s="10"/>
      <c r="F219" s="169"/>
      <c r="G219" s="44">
        <f t="shared" si="19"/>
        <v>0</v>
      </c>
      <c r="H219" s="45">
        <f t="shared" si="20"/>
        <v>0</v>
      </c>
      <c r="I219" s="110"/>
      <c r="J219" s="8"/>
      <c r="K219" s="116"/>
      <c r="L219" s="49"/>
      <c r="M219" s="115"/>
      <c r="N219" s="42"/>
      <c r="O219" s="47"/>
      <c r="P219" s="42"/>
      <c r="Q219" s="175"/>
      <c r="R219" s="42"/>
      <c r="S219" s="110"/>
      <c r="T219" s="8"/>
      <c r="U219" s="123"/>
      <c r="V219" s="8"/>
      <c r="W219" s="110"/>
      <c r="X219" s="8"/>
      <c r="Y219" s="110"/>
      <c r="Z219" s="8"/>
      <c r="AA219" s="110"/>
      <c r="AB219" s="8"/>
      <c r="AC219" s="110"/>
      <c r="AD219" s="8"/>
    </row>
    <row r="220" spans="2:32" ht="12.75" customHeight="1">
      <c r="B220" s="144"/>
      <c r="C220" s="145"/>
      <c r="D220" s="146"/>
      <c r="E220" s="17"/>
      <c r="F220" s="169"/>
      <c r="G220" s="44">
        <f t="shared" si="19"/>
        <v>0</v>
      </c>
      <c r="H220" s="45">
        <f t="shared" si="20"/>
        <v>0</v>
      </c>
      <c r="I220" s="116"/>
      <c r="J220" s="49"/>
      <c r="K220" s="116"/>
      <c r="L220" s="49"/>
      <c r="M220" s="116"/>
      <c r="N220" s="49"/>
      <c r="O220" s="48"/>
      <c r="P220" s="49"/>
      <c r="Q220" s="171"/>
      <c r="R220" s="8"/>
      <c r="S220" s="110"/>
      <c r="T220" s="8"/>
      <c r="U220" s="123"/>
      <c r="V220" s="8"/>
      <c r="W220" s="110"/>
      <c r="X220" s="8"/>
      <c r="AA220" s="110"/>
      <c r="AB220" s="8"/>
      <c r="AC220" s="110"/>
      <c r="AD220" s="8"/>
      <c r="AE220" s="110"/>
      <c r="AF220" s="8"/>
    </row>
    <row r="221" spans="2:32" ht="12.75" customHeight="1">
      <c r="B221"/>
      <c r="C221"/>
      <c r="D221" s="9"/>
      <c r="E221" s="10"/>
      <c r="F221" s="169"/>
      <c r="G221" s="44">
        <f t="shared" si="19"/>
        <v>0</v>
      </c>
      <c r="H221" s="45">
        <f t="shared" si="20"/>
        <v>0</v>
      </c>
      <c r="I221" s="110"/>
      <c r="J221" s="8"/>
      <c r="K221" s="110"/>
      <c r="L221" s="8"/>
      <c r="M221" s="110"/>
      <c r="N221" s="8"/>
      <c r="O221" s="47"/>
      <c r="P221" s="42"/>
      <c r="Q221" s="174"/>
      <c r="R221" s="43"/>
      <c r="S221" s="110"/>
      <c r="T221" s="8"/>
      <c r="U221" s="110"/>
      <c r="V221" s="8"/>
      <c r="W221" s="110"/>
      <c r="X221" s="8"/>
      <c r="Y221" s="115"/>
      <c r="Z221" s="42"/>
      <c r="AA221" s="110"/>
      <c r="AB221" s="8"/>
      <c r="AC221" s="115"/>
      <c r="AD221" s="42"/>
      <c r="AE221" s="110"/>
      <c r="AF221" s="8"/>
    </row>
    <row r="222" spans="2:32" ht="12.75" customHeight="1">
      <c r="B222"/>
      <c r="C222"/>
      <c r="D222" s="9"/>
      <c r="E222" s="10"/>
      <c r="F222" s="169"/>
      <c r="G222" s="44">
        <f t="shared" si="19"/>
        <v>0</v>
      </c>
      <c r="H222" s="45">
        <f t="shared" si="20"/>
        <v>0</v>
      </c>
      <c r="I222" s="110"/>
      <c r="J222" s="8"/>
      <c r="K222" s="110"/>
      <c r="L222" s="8"/>
      <c r="M222" s="110"/>
      <c r="N222" s="8"/>
      <c r="O222" s="48"/>
      <c r="P222" s="49"/>
      <c r="Q222" s="171"/>
      <c r="R222" s="8"/>
      <c r="S222" s="110"/>
      <c r="T222" s="8"/>
      <c r="U222" s="123"/>
      <c r="V222" s="8"/>
      <c r="W222" s="115"/>
      <c r="X222" s="42"/>
      <c r="Y222" s="115"/>
      <c r="Z222" s="42"/>
      <c r="AA222" s="115"/>
      <c r="AB222" s="42"/>
      <c r="AC222" s="112"/>
      <c r="AD222" s="43"/>
      <c r="AE222" s="110"/>
      <c r="AF222" s="8"/>
    </row>
    <row r="223" spans="2:32" ht="12.75" customHeight="1">
      <c r="B223" s="144"/>
      <c r="C223" s="145"/>
      <c r="D223" s="146"/>
      <c r="E223" s="17"/>
      <c r="F223" s="169"/>
      <c r="G223" s="44">
        <f t="shared" si="19"/>
        <v>0</v>
      </c>
      <c r="H223" s="45">
        <f t="shared" si="20"/>
        <v>0</v>
      </c>
      <c r="I223" s="110"/>
      <c r="J223" s="8"/>
      <c r="K223" s="110"/>
      <c r="L223" s="8"/>
      <c r="M223" s="115"/>
      <c r="N223" s="42"/>
      <c r="O223" s="47"/>
      <c r="P223" s="42"/>
      <c r="Q223" s="171"/>
      <c r="R223" s="8"/>
      <c r="S223" s="110"/>
      <c r="T223" s="8"/>
      <c r="U223" s="123"/>
      <c r="V223" s="8"/>
      <c r="W223" s="110"/>
      <c r="X223" s="8"/>
      <c r="Y223" s="110"/>
      <c r="Z223" s="8"/>
      <c r="AA223" s="110"/>
      <c r="AB223" s="8"/>
      <c r="AC223" s="110"/>
      <c r="AD223" s="8"/>
      <c r="AE223" s="115"/>
      <c r="AF223" s="42"/>
    </row>
    <row r="224" spans="2:32" ht="12.75" customHeight="1">
      <c r="B224"/>
      <c r="C224"/>
      <c r="D224" s="9"/>
      <c r="E224" s="10"/>
      <c r="G224" s="44">
        <f t="shared" si="19"/>
        <v>0</v>
      </c>
      <c r="H224" s="45">
        <f t="shared" si="20"/>
        <v>0</v>
      </c>
      <c r="I224" s="110"/>
      <c r="J224" s="8"/>
      <c r="K224" s="110"/>
      <c r="L224" s="8"/>
      <c r="M224" s="110"/>
      <c r="N224" s="8"/>
      <c r="S224" s="110"/>
      <c r="T224" s="8"/>
      <c r="U224" s="123"/>
      <c r="V224" s="8"/>
      <c r="W224" s="110"/>
      <c r="X224" s="8"/>
      <c r="Y224" s="115"/>
      <c r="Z224" s="42"/>
      <c r="AA224" s="110"/>
      <c r="AB224" s="8"/>
      <c r="AC224" s="110"/>
      <c r="AD224" s="8"/>
    </row>
    <row r="225" spans="2:32" ht="12.75" customHeight="1">
      <c r="B225" s="141"/>
      <c r="C225" s="142"/>
      <c r="D225" s="9"/>
      <c r="E225" s="10"/>
      <c r="F225" s="169"/>
      <c r="G225" s="44">
        <f t="shared" si="19"/>
        <v>0</v>
      </c>
      <c r="H225" s="45">
        <f t="shared" si="20"/>
        <v>0</v>
      </c>
      <c r="I225" s="110"/>
      <c r="J225" s="8"/>
      <c r="K225" s="110"/>
      <c r="L225" s="8"/>
      <c r="M225" s="110"/>
      <c r="N225" s="8"/>
      <c r="O225" s="46"/>
      <c r="P225" s="43"/>
      <c r="Q225" s="171"/>
      <c r="R225" s="8"/>
      <c r="S225" s="110"/>
      <c r="T225" s="8"/>
      <c r="U225" s="123"/>
      <c r="V225" s="8"/>
      <c r="W225" s="110"/>
      <c r="X225" s="8"/>
      <c r="Y225" s="110"/>
      <c r="Z225" s="8"/>
      <c r="AA225" s="110"/>
      <c r="AB225" s="8"/>
      <c r="AC225" s="112"/>
      <c r="AD225" s="43"/>
    </row>
    <row r="226" spans="2:32" ht="12.75" customHeight="1">
      <c r="B226"/>
      <c r="C226"/>
      <c r="D226" s="9"/>
      <c r="E226" s="10"/>
      <c r="F226" s="169"/>
      <c r="G226" s="44">
        <f t="shared" si="19"/>
        <v>0</v>
      </c>
      <c r="H226" s="45">
        <f t="shared" si="20"/>
        <v>0</v>
      </c>
      <c r="I226" s="110"/>
      <c r="J226" s="8"/>
      <c r="K226" s="116"/>
      <c r="L226" s="49"/>
      <c r="M226" s="110"/>
      <c r="N226" s="8"/>
      <c r="O226" s="48"/>
      <c r="P226" s="49"/>
      <c r="Q226" s="171"/>
      <c r="R226" s="8"/>
      <c r="S226" s="110"/>
      <c r="T226" s="8"/>
      <c r="U226" s="123"/>
      <c r="V226" s="8"/>
      <c r="Y226" s="112"/>
      <c r="Z226" s="43"/>
      <c r="AA226" s="110"/>
      <c r="AB226" s="8"/>
      <c r="AC226" s="112"/>
      <c r="AD226" s="43"/>
      <c r="AE226" s="110"/>
      <c r="AF226" s="8"/>
    </row>
    <row r="227" spans="2:32" ht="12.75" customHeight="1">
      <c r="B227"/>
      <c r="C227"/>
      <c r="D227" s="9"/>
      <c r="E227" s="10"/>
      <c r="F227" s="169"/>
      <c r="G227" s="44">
        <f t="shared" si="19"/>
        <v>0</v>
      </c>
      <c r="H227" s="45">
        <f t="shared" si="20"/>
        <v>0</v>
      </c>
      <c r="I227" s="116"/>
      <c r="J227" s="49"/>
      <c r="K227" s="110"/>
      <c r="L227" s="8"/>
      <c r="M227" s="112"/>
      <c r="N227" s="43"/>
      <c r="O227" s="46"/>
      <c r="P227" s="43"/>
      <c r="Q227" s="173"/>
      <c r="R227" s="49"/>
      <c r="S227" s="110"/>
      <c r="T227" s="8"/>
      <c r="U227" s="116"/>
      <c r="V227" s="49"/>
      <c r="W227" s="110"/>
      <c r="X227" s="8"/>
      <c r="Y227" s="110"/>
      <c r="Z227" s="8"/>
      <c r="AA227" s="110"/>
      <c r="AB227" s="8"/>
      <c r="AC227" s="110"/>
      <c r="AD227" s="8"/>
      <c r="AE227" s="110"/>
      <c r="AF227" s="8"/>
    </row>
    <row r="228" spans="2:32" ht="12.75" customHeight="1">
      <c r="B228" s="141"/>
      <c r="C228" s="142"/>
      <c r="D228" s="9"/>
      <c r="E228" s="10"/>
      <c r="F228" s="169"/>
      <c r="G228" s="44">
        <f t="shared" si="19"/>
        <v>0</v>
      </c>
      <c r="H228" s="45">
        <f t="shared" si="20"/>
        <v>0</v>
      </c>
      <c r="I228" s="116"/>
      <c r="J228" s="49"/>
      <c r="K228" s="116"/>
      <c r="L228" s="49"/>
      <c r="M228" s="116"/>
      <c r="N228" s="49"/>
      <c r="O228" s="48"/>
      <c r="P228" s="49"/>
      <c r="Q228" s="173"/>
      <c r="R228" s="49"/>
      <c r="S228" s="110"/>
      <c r="T228" s="8"/>
      <c r="U228" s="123"/>
      <c r="V228" s="8"/>
      <c r="W228" s="110"/>
      <c r="X228" s="8"/>
      <c r="Y228" s="110"/>
      <c r="Z228" s="8"/>
      <c r="AA228" s="110"/>
      <c r="AB228" s="8"/>
      <c r="AC228" s="112"/>
      <c r="AD228" s="43"/>
    </row>
    <row r="229" spans="2:32" ht="12.75" customHeight="1">
      <c r="B229"/>
      <c r="C229"/>
      <c r="D229" s="9"/>
      <c r="E229" s="10"/>
      <c r="G229" s="44">
        <f t="shared" si="19"/>
        <v>0</v>
      </c>
      <c r="H229" s="45">
        <f t="shared" si="20"/>
        <v>0</v>
      </c>
      <c r="K229" s="110"/>
      <c r="L229" s="8"/>
      <c r="U229" s="123"/>
      <c r="V229" s="8"/>
      <c r="W229" s="112"/>
      <c r="X229" s="43"/>
      <c r="Y229" s="110"/>
      <c r="Z229" s="8"/>
      <c r="AA229" s="110"/>
      <c r="AB229" s="8"/>
      <c r="AC229" s="115"/>
      <c r="AD229" s="42"/>
      <c r="AE229" s="110"/>
      <c r="AF229" s="8"/>
    </row>
    <row r="230" spans="2:32" ht="12.75" customHeight="1">
      <c r="B230" s="141"/>
      <c r="C230" s="142"/>
      <c r="D230" s="9"/>
      <c r="E230" s="10"/>
      <c r="G230" s="44">
        <f t="shared" si="19"/>
        <v>0</v>
      </c>
      <c r="H230" s="45">
        <f t="shared" si="20"/>
        <v>0</v>
      </c>
      <c r="K230" s="110"/>
      <c r="L230" s="8"/>
      <c r="M230" s="110"/>
      <c r="N230" s="8"/>
      <c r="Q230" s="171"/>
      <c r="R230" s="8"/>
      <c r="S230" s="110"/>
      <c r="T230" s="8"/>
      <c r="U230" s="123"/>
      <c r="V230" s="8"/>
      <c r="W230" s="115"/>
      <c r="X230" s="42"/>
      <c r="Y230" s="112"/>
      <c r="Z230" s="43"/>
      <c r="AA230" s="115"/>
      <c r="AB230" s="42"/>
      <c r="AC230" s="110"/>
      <c r="AD230" s="8"/>
    </row>
    <row r="231" spans="2:32" ht="12.75" customHeight="1">
      <c r="B231" s="144"/>
      <c r="C231" s="145"/>
      <c r="D231" s="146"/>
      <c r="E231" s="17"/>
      <c r="F231" s="169"/>
      <c r="G231" s="44">
        <f t="shared" si="19"/>
        <v>0</v>
      </c>
      <c r="H231" s="45">
        <f t="shared" si="20"/>
        <v>0</v>
      </c>
      <c r="I231" s="110"/>
      <c r="J231" s="8"/>
      <c r="K231" s="110"/>
      <c r="L231" s="8"/>
      <c r="M231" s="110"/>
      <c r="N231" s="8"/>
      <c r="O231" s="47"/>
      <c r="P231" s="42"/>
      <c r="Q231" s="171"/>
      <c r="R231" s="8"/>
      <c r="S231" s="110"/>
      <c r="T231" s="8"/>
      <c r="U231" s="123"/>
      <c r="V231" s="8"/>
      <c r="W231" s="110"/>
      <c r="X231" s="8"/>
      <c r="Y231" s="110"/>
      <c r="Z231" s="8"/>
      <c r="AA231" s="110"/>
      <c r="AB231" s="8"/>
      <c r="AC231" s="110"/>
      <c r="AD231" s="8"/>
      <c r="AE231" s="115"/>
      <c r="AF231" s="42"/>
    </row>
    <row r="232" spans="2:32" ht="12.75" customHeight="1">
      <c r="B232" s="141"/>
      <c r="C232" s="142"/>
      <c r="D232" s="9"/>
      <c r="E232" s="10"/>
      <c r="G232" s="44">
        <f t="shared" si="19"/>
        <v>0</v>
      </c>
      <c r="H232" s="45">
        <f t="shared" si="20"/>
        <v>0</v>
      </c>
      <c r="U232" s="123"/>
      <c r="V232" s="8"/>
      <c r="AA232" s="110"/>
      <c r="AB232" s="8"/>
      <c r="AE232" s="110"/>
      <c r="AF232" s="8"/>
    </row>
    <row r="233" spans="2:32" ht="12.75" customHeight="1">
      <c r="B233"/>
      <c r="C233"/>
      <c r="E233" s="114"/>
      <c r="G233" s="44">
        <f t="shared" si="19"/>
        <v>0</v>
      </c>
      <c r="H233" s="45">
        <f t="shared" si="20"/>
        <v>0</v>
      </c>
      <c r="AC233" s="110"/>
      <c r="AD233" s="8"/>
      <c r="AE233" s="110"/>
      <c r="AF233" s="8"/>
    </row>
    <row r="234" spans="2:32" ht="12.75" customHeight="1">
      <c r="B234"/>
      <c r="C234"/>
      <c r="E234" s="114"/>
      <c r="G234" s="44">
        <f t="shared" si="19"/>
        <v>0</v>
      </c>
      <c r="H234" s="45">
        <f t="shared" si="20"/>
        <v>0</v>
      </c>
      <c r="AC234" s="110"/>
      <c r="AD234" s="8"/>
      <c r="AE234" s="112"/>
      <c r="AF234" s="43"/>
    </row>
    <row r="235" spans="2:32" ht="12.75" customHeight="1">
      <c r="B235"/>
      <c r="C235"/>
      <c r="E235" s="114"/>
      <c r="G235" s="44">
        <f t="shared" si="19"/>
        <v>0</v>
      </c>
      <c r="H235" s="45">
        <f t="shared" si="20"/>
        <v>0</v>
      </c>
      <c r="AA235" s="110"/>
      <c r="AB235" s="8"/>
      <c r="AE235" s="115"/>
      <c r="AF235" s="42"/>
    </row>
    <row r="236" spans="2:32" ht="12.75" customHeight="1">
      <c r="B236"/>
      <c r="C236"/>
      <c r="E236" s="114"/>
      <c r="G236" s="44">
        <f t="shared" si="19"/>
        <v>0</v>
      </c>
      <c r="H236" s="45">
        <f t="shared" si="20"/>
        <v>0</v>
      </c>
      <c r="AC236" s="110"/>
      <c r="AD236" s="8"/>
    </row>
    <row r="237" spans="2:32" ht="12.75" customHeight="1">
      <c r="B237"/>
      <c r="C237"/>
      <c r="E237" s="114"/>
      <c r="G237" s="44">
        <f t="shared" si="19"/>
        <v>0</v>
      </c>
      <c r="H237" s="45">
        <f t="shared" si="20"/>
        <v>0</v>
      </c>
      <c r="AC237" s="110"/>
      <c r="AD237" s="8"/>
      <c r="AE237" s="115"/>
      <c r="AF237" s="42"/>
    </row>
    <row r="238" spans="2:32" ht="12.75" customHeight="1">
      <c r="B238"/>
      <c r="C238"/>
      <c r="E238" s="114"/>
      <c r="G238" s="44">
        <f t="shared" si="19"/>
        <v>0</v>
      </c>
      <c r="H238" s="45">
        <f t="shared" si="20"/>
        <v>0</v>
      </c>
      <c r="AC238" s="110"/>
      <c r="AD238" s="8"/>
      <c r="AE238" s="115"/>
      <c r="AF238" s="42"/>
    </row>
    <row r="239" spans="2:32" ht="12.75" customHeight="1">
      <c r="B239"/>
      <c r="C239"/>
      <c r="E239" s="114"/>
      <c r="G239" s="44">
        <f t="shared" si="19"/>
        <v>0</v>
      </c>
      <c r="H239" s="45">
        <f t="shared" si="20"/>
        <v>0</v>
      </c>
      <c r="AC239" s="110"/>
      <c r="AD239" s="8"/>
      <c r="AE239" s="110"/>
      <c r="AF239" s="8"/>
    </row>
    <row r="240" spans="2:32" ht="12.75" customHeight="1">
      <c r="B240"/>
      <c r="C240"/>
      <c r="E240" s="114"/>
      <c r="G240" s="44">
        <f t="shared" si="19"/>
        <v>0</v>
      </c>
      <c r="H240" s="45">
        <f t="shared" si="20"/>
        <v>0</v>
      </c>
      <c r="AC240" s="110"/>
      <c r="AD240" s="8"/>
      <c r="AE240" s="110"/>
      <c r="AF240" s="8"/>
    </row>
    <row r="241" spans="2:32" ht="12.75" customHeight="1">
      <c r="B241"/>
      <c r="C241"/>
      <c r="E241" s="114"/>
      <c r="G241" s="44">
        <f t="shared" si="19"/>
        <v>0</v>
      </c>
      <c r="H241" s="45">
        <f t="shared" si="20"/>
        <v>0</v>
      </c>
      <c r="AC241" s="110"/>
      <c r="AD241" s="8"/>
      <c r="AE241" s="115"/>
      <c r="AF241" s="42"/>
    </row>
    <row r="242" spans="2:32" ht="12.75" customHeight="1">
      <c r="B242"/>
      <c r="C242"/>
      <c r="E242" s="114"/>
      <c r="G242" s="44">
        <f t="shared" si="19"/>
        <v>0</v>
      </c>
      <c r="H242" s="45">
        <f t="shared" si="20"/>
        <v>0</v>
      </c>
      <c r="AA242" s="110"/>
      <c r="AB242" s="8"/>
    </row>
    <row r="243" spans="2:32" ht="12.75" customHeight="1">
      <c r="B243"/>
      <c r="C243"/>
      <c r="E243" s="114"/>
      <c r="G243" s="44">
        <f t="shared" si="19"/>
        <v>0</v>
      </c>
      <c r="H243" s="45">
        <f t="shared" si="20"/>
        <v>0</v>
      </c>
      <c r="AC243" s="110"/>
      <c r="AD243" s="8"/>
      <c r="AE243" s="115"/>
      <c r="AF243" s="42"/>
    </row>
    <row r="244" spans="2:32" ht="12.75" customHeight="1">
      <c r="B244"/>
      <c r="C244"/>
      <c r="E244" s="114"/>
      <c r="G244" s="44">
        <f t="shared" si="19"/>
        <v>0</v>
      </c>
      <c r="H244" s="45">
        <f t="shared" si="20"/>
        <v>0</v>
      </c>
      <c r="AA244" s="110"/>
      <c r="AB244" s="8"/>
      <c r="AE244" s="112"/>
      <c r="AF244" s="43"/>
    </row>
    <row r="245" spans="2:32" ht="12.75" customHeight="1">
      <c r="B245"/>
      <c r="C245"/>
      <c r="E245" s="114"/>
      <c r="G245" s="44">
        <f t="shared" si="19"/>
        <v>0</v>
      </c>
      <c r="H245" s="45">
        <f t="shared" si="20"/>
        <v>0</v>
      </c>
      <c r="AC245" s="110"/>
      <c r="AD245" s="8"/>
      <c r="AE245" s="112"/>
      <c r="AF245" s="43"/>
    </row>
    <row r="246" spans="2:32" ht="12.75" customHeight="1">
      <c r="B246"/>
      <c r="C246"/>
      <c r="E246" s="114"/>
      <c r="G246" s="44">
        <f t="shared" si="19"/>
        <v>0</v>
      </c>
      <c r="H246" s="45">
        <f t="shared" si="20"/>
        <v>0</v>
      </c>
      <c r="AC246" s="110"/>
      <c r="AD246" s="8"/>
      <c r="AE246" s="116"/>
      <c r="AF246" s="49"/>
    </row>
    <row r="247" spans="2:32" ht="12.75" customHeight="1">
      <c r="B247"/>
      <c r="C247"/>
      <c r="E247" s="114"/>
      <c r="G247" s="44">
        <f t="shared" si="19"/>
        <v>0</v>
      </c>
      <c r="H247" s="45">
        <f t="shared" si="20"/>
        <v>0</v>
      </c>
      <c r="AC247" s="110"/>
      <c r="AD247" s="8"/>
      <c r="AE247" s="115"/>
      <c r="AF247" s="42"/>
    </row>
    <row r="248" spans="2:32" ht="12.75" customHeight="1">
      <c r="B248"/>
      <c r="C248"/>
      <c r="E248" s="114"/>
      <c r="G248" s="44">
        <f t="shared" si="19"/>
        <v>0</v>
      </c>
      <c r="H248" s="45">
        <f t="shared" si="20"/>
        <v>0</v>
      </c>
      <c r="AC248" s="110"/>
      <c r="AD248" s="8"/>
      <c r="AE248" s="110"/>
      <c r="AF248" s="8"/>
    </row>
    <row r="249" spans="2:32" ht="12.75" customHeight="1">
      <c r="B249"/>
      <c r="C249"/>
      <c r="E249" s="114"/>
      <c r="G249" s="44">
        <f t="shared" si="19"/>
        <v>0</v>
      </c>
      <c r="H249" s="45">
        <f t="shared" si="20"/>
        <v>0</v>
      </c>
      <c r="AC249" s="110"/>
      <c r="AD249" s="8"/>
      <c r="AE249" s="110"/>
      <c r="AF249" s="8"/>
    </row>
    <row r="250" spans="2:32" ht="12.75" customHeight="1">
      <c r="B250"/>
      <c r="C250"/>
      <c r="E250" s="114"/>
      <c r="G250" s="44">
        <f t="shared" si="19"/>
        <v>0</v>
      </c>
      <c r="H250" s="45">
        <f t="shared" si="20"/>
        <v>0</v>
      </c>
      <c r="AC250" s="110"/>
      <c r="AD250" s="8"/>
      <c r="AE250" s="110"/>
      <c r="AF250" s="8"/>
    </row>
    <row r="251" spans="2:32" ht="12.75" customHeight="1">
      <c r="B251"/>
      <c r="C251"/>
      <c r="E251" s="114"/>
      <c r="G251" s="44">
        <f t="shared" si="19"/>
        <v>0</v>
      </c>
      <c r="H251" s="45">
        <f t="shared" si="20"/>
        <v>0</v>
      </c>
      <c r="AC251" s="110"/>
      <c r="AD251" s="8"/>
    </row>
    <row r="252" spans="2:32" ht="12.75" customHeight="1">
      <c r="B252"/>
      <c r="C252"/>
      <c r="E252" s="114"/>
      <c r="G252" s="44">
        <f t="shared" si="19"/>
        <v>0</v>
      </c>
      <c r="H252" s="45">
        <f t="shared" si="20"/>
        <v>0</v>
      </c>
      <c r="AC252" s="110"/>
      <c r="AD252" s="8"/>
    </row>
    <row r="253" spans="2:32" ht="12.75" customHeight="1">
      <c r="B253"/>
      <c r="C253"/>
      <c r="E253" s="114"/>
      <c r="G253" s="44">
        <f t="shared" si="19"/>
        <v>0</v>
      </c>
      <c r="H253" s="45">
        <f t="shared" si="20"/>
        <v>0</v>
      </c>
      <c r="AA253" s="110"/>
      <c r="AB253" s="8"/>
    </row>
    <row r="254" spans="2:32" ht="12.75" customHeight="1">
      <c r="B254"/>
      <c r="C254"/>
      <c r="E254" s="114"/>
      <c r="G254" s="44">
        <f t="shared" si="19"/>
        <v>0</v>
      </c>
      <c r="H254" s="45">
        <f t="shared" si="20"/>
        <v>0</v>
      </c>
      <c r="AC254" s="110"/>
      <c r="AD254" s="8"/>
    </row>
    <row r="255" spans="2:32" ht="12.75" customHeight="1">
      <c r="B255"/>
      <c r="C255"/>
      <c r="E255" s="114"/>
      <c r="G255" s="44">
        <f t="shared" si="19"/>
        <v>0</v>
      </c>
      <c r="H255" s="45">
        <f t="shared" si="20"/>
        <v>0</v>
      </c>
      <c r="AC255" s="110"/>
      <c r="AD255" s="8"/>
    </row>
    <row r="256" spans="2:32" ht="12.75" customHeight="1">
      <c r="B256"/>
      <c r="C256"/>
      <c r="E256" s="114"/>
      <c r="G256" s="44">
        <f t="shared" si="19"/>
        <v>0</v>
      </c>
      <c r="H256" s="45">
        <f t="shared" si="20"/>
        <v>0</v>
      </c>
      <c r="AA256" s="110"/>
      <c r="AB256" s="8"/>
    </row>
    <row r="257" spans="2:30" ht="12.75" customHeight="1">
      <c r="B257"/>
      <c r="C257"/>
      <c r="E257" s="114"/>
      <c r="G257" s="44">
        <f t="shared" si="19"/>
        <v>0</v>
      </c>
      <c r="H257" s="45">
        <f t="shared" si="20"/>
        <v>0</v>
      </c>
      <c r="AC257" s="110"/>
      <c r="AD257" s="8"/>
    </row>
    <row r="258" spans="2:30" ht="12.75" customHeight="1">
      <c r="B258"/>
      <c r="C258"/>
      <c r="E258" s="114"/>
      <c r="G258" s="44">
        <f t="shared" si="19"/>
        <v>0</v>
      </c>
      <c r="H258" s="45">
        <f t="shared" si="20"/>
        <v>0</v>
      </c>
      <c r="AC258" s="110"/>
      <c r="AD258" s="8"/>
    </row>
    <row r="259" spans="2:30" ht="12.75" customHeight="1">
      <c r="B259"/>
      <c r="C259"/>
      <c r="E259" s="114"/>
      <c r="G259" s="44">
        <f t="shared" si="19"/>
        <v>0</v>
      </c>
      <c r="H259" s="45">
        <f t="shared" si="20"/>
        <v>0</v>
      </c>
      <c r="K259" s="110"/>
      <c r="L259" s="8"/>
      <c r="Q259" s="171"/>
      <c r="R259" s="8"/>
      <c r="U259" s="123"/>
      <c r="V259" s="8"/>
      <c r="Y259" s="110"/>
      <c r="Z259" s="8"/>
      <c r="AA259" s="110"/>
      <c r="AB259" s="8"/>
      <c r="AC259" s="115"/>
      <c r="AD259" s="42"/>
    </row>
    <row r="260" spans="2:30" ht="12.75" customHeight="1">
      <c r="B260"/>
      <c r="C260"/>
      <c r="E260" s="114"/>
      <c r="F260" s="169"/>
      <c r="G260" s="44">
        <f t="shared" si="19"/>
        <v>0</v>
      </c>
      <c r="H260" s="45">
        <f t="shared" si="20"/>
        <v>0</v>
      </c>
      <c r="I260" s="116"/>
      <c r="J260" s="49"/>
      <c r="K260" s="116"/>
      <c r="L260" s="49"/>
      <c r="M260" s="116"/>
      <c r="N260" s="49"/>
      <c r="O260" s="46"/>
      <c r="P260" s="43"/>
      <c r="Q260" s="174"/>
      <c r="R260" s="43"/>
      <c r="S260" s="110"/>
      <c r="T260" s="8"/>
      <c r="U260" s="116"/>
      <c r="V260" s="49"/>
      <c r="AA260" s="110"/>
      <c r="AB260" s="8"/>
      <c r="AC260" s="110"/>
      <c r="AD260" s="8"/>
    </row>
    <row r="261" spans="2:30" ht="12.75" customHeight="1">
      <c r="B261"/>
      <c r="C261"/>
      <c r="E261" s="114"/>
      <c r="F261" s="169"/>
      <c r="G261" s="44">
        <f t="shared" si="19"/>
        <v>0</v>
      </c>
      <c r="H261" s="45">
        <f t="shared" si="20"/>
        <v>0</v>
      </c>
      <c r="I261" s="110"/>
      <c r="J261" s="8"/>
      <c r="K261" s="110"/>
      <c r="L261" s="8"/>
      <c r="M261" s="110"/>
      <c r="N261" s="8"/>
      <c r="O261" s="48"/>
      <c r="P261" s="49"/>
      <c r="Q261" s="171"/>
      <c r="R261" s="8"/>
      <c r="S261" s="110"/>
      <c r="T261" s="8"/>
      <c r="U261" s="123"/>
      <c r="V261" s="8"/>
      <c r="W261" s="116"/>
      <c r="X261" s="49"/>
      <c r="Y261" s="110"/>
      <c r="Z261" s="8"/>
      <c r="AA261" s="110"/>
      <c r="AB261" s="8"/>
      <c r="AC261" s="110"/>
      <c r="AD261" s="8"/>
    </row>
    <row r="262" spans="2:30" ht="12.75" customHeight="1">
      <c r="G262" s="44">
        <f t="shared" ref="G262:G265" si="21">IF((COUNT(I262:AF262)/2)&gt;=5,SUM(LARGE(I262:AF262,COUNT(I262:AF262)/2+1),LARGE(I262:AF262,COUNT(I262:AF262)/2+2),LARGE(I262:AF262,COUNT(I262:AF262)/2+3),LARGE(I262:AF262,COUNT(I262:AF262)/2+4),LARGE(I262:AF262,COUNT(I262:AF262)/2+5)),SUM(I262,K262,M262,O262,Q262,S262,U262,Y262,W262,,AA262,AC262,AE262))</f>
        <v>0</v>
      </c>
      <c r="H262" s="45">
        <f t="shared" ref="H262:H265" si="22">IF((COUNT(I262:AF262)/2)&gt;=5,SUM(LARGE(I262:AF262,1),LARGE(I262:AF262,2),LARGE(I262:AF262,3),LARGE(I262:AF262,4),LARGE(I262:AF262,5)),SUM(J262,L262,N262,P262,R262,T262,V262,X262,Z262,AB262,AD262,AF262))</f>
        <v>0</v>
      </c>
    </row>
    <row r="263" spans="2:30" ht="12.75" customHeight="1">
      <c r="G263" s="44">
        <f t="shared" si="21"/>
        <v>0</v>
      </c>
      <c r="H263" s="45">
        <f t="shared" si="22"/>
        <v>0</v>
      </c>
    </row>
    <row r="264" spans="2:30" ht="12.75" customHeight="1">
      <c r="G264" s="44">
        <f t="shared" si="21"/>
        <v>0</v>
      </c>
      <c r="H264" s="45">
        <f t="shared" si="22"/>
        <v>0</v>
      </c>
    </row>
    <row r="265" spans="2:30" ht="12.75" customHeight="1">
      <c r="G265" s="44">
        <f t="shared" si="21"/>
        <v>0</v>
      </c>
      <c r="H265" s="45">
        <f t="shared" si="22"/>
        <v>0</v>
      </c>
    </row>
    <row r="266" spans="2:30" ht="12.75" hidden="1" customHeight="1"/>
    <row r="267" spans="2:30" ht="12.75" hidden="1" customHeight="1"/>
    <row r="268" spans="2:30" ht="12.75" hidden="1" customHeight="1"/>
    <row r="269" spans="2:30" ht="12.75" hidden="1" customHeight="1"/>
    <row r="270" spans="2:30" ht="12.75" hidden="1" customHeight="1"/>
  </sheetData>
  <sheetProtection selectLockedCells="1" selectUnlockedCells="1"/>
  <autoFilter ref="A3:AF265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</autoFilter>
  <sortState ref="B6:AF135">
    <sortCondition descending="1" ref="H6:H135"/>
    <sortCondition descending="1" ref="G6:G135"/>
  </sortState>
  <mergeCells count="24">
    <mergeCell ref="AE3:AF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4:AF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</mergeCells>
  <pageMargins left="0.19652777777777777" right="0.19652777777777777" top="0.39374999999999999" bottom="0.39374999999999999" header="0.51180555555555551" footer="0.51180555555555551"/>
  <pageSetup paperSize="9" scale="80" firstPageNumber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U232"/>
  <sheetViews>
    <sheetView zoomScale="115" zoomScaleNormal="115" workbookViewId="0">
      <pane ySplit="4" topLeftCell="A5" activePane="bottomLeft" state="frozen"/>
      <selection activeCell="A4" sqref="A4:XFD4"/>
      <selection pane="bottomLeft" activeCell="B1" sqref="B1"/>
    </sheetView>
  </sheetViews>
  <sheetFormatPr defaultRowHeight="12.75" customHeight="1"/>
  <cols>
    <col min="1" max="1" width="4.26953125" style="5" customWidth="1"/>
    <col min="2" max="2" width="21.26953125" style="1" customWidth="1"/>
    <col min="3" max="3" width="21" style="1" customWidth="1"/>
    <col min="4" max="4" width="6" style="2" customWidth="1"/>
    <col min="5" max="5" width="4.26953125" style="2" customWidth="1"/>
    <col min="6" max="6" width="3.7265625" style="168" customWidth="1"/>
    <col min="7" max="7" width="6.7265625" style="3" customWidth="1"/>
    <col min="8" max="8" width="8.26953125" style="5" customWidth="1"/>
    <col min="9" max="9" width="4.26953125" style="157" customWidth="1"/>
    <col min="10" max="10" width="4.26953125" style="2" customWidth="1"/>
    <col min="11" max="11" width="4.26953125" style="157" customWidth="1"/>
    <col min="12" max="12" width="4.453125" style="2" customWidth="1"/>
    <col min="13" max="13" width="4.26953125" style="117" hidden="1" customWidth="1"/>
    <col min="14" max="14" width="4.453125" style="2" hidden="1" customWidth="1"/>
    <col min="15" max="15" width="4.26953125" style="4" hidden="1" customWidth="1"/>
    <col min="16" max="16" width="4.26953125" style="2" hidden="1" customWidth="1"/>
    <col min="17" max="17" width="4.26953125" style="172" customWidth="1"/>
    <col min="18" max="18" width="4.26953125" style="2" customWidth="1"/>
    <col min="19" max="19" width="4.1796875" style="117" customWidth="1"/>
    <col min="20" max="20" width="4.26953125" style="2" customWidth="1"/>
    <col min="21" max="21" width="4.26953125" style="117" customWidth="1"/>
    <col min="22" max="22" width="4.26953125" style="2" customWidth="1"/>
    <col min="23" max="23" width="4.26953125" style="117" customWidth="1"/>
    <col min="24" max="24" width="4.26953125" style="2" customWidth="1"/>
    <col min="25" max="25" width="4.26953125" style="117" hidden="1" customWidth="1"/>
    <col min="26" max="26" width="4.26953125" style="2" hidden="1" customWidth="1"/>
    <col min="27" max="27" width="4.26953125" style="117" customWidth="1"/>
    <col min="28" max="28" width="4.1796875" style="2" customWidth="1"/>
    <col min="29" max="29" width="4.54296875" style="124" customWidth="1"/>
    <col min="30" max="30" width="4.54296875" style="1" customWidth="1"/>
    <col min="31" max="31" width="4.54296875" style="124" customWidth="1"/>
    <col min="32" max="32" width="4.54296875" style="1" customWidth="1"/>
    <col min="33" max="255" width="9.1796875" style="1"/>
  </cols>
  <sheetData>
    <row r="1" spans="1:32" ht="12" customHeight="1">
      <c r="B1" s="5" t="s">
        <v>534</v>
      </c>
      <c r="C1" s="6"/>
      <c r="G1" s="1"/>
      <c r="I1" s="2"/>
      <c r="K1" s="2"/>
      <c r="M1" s="2"/>
      <c r="O1" s="2"/>
      <c r="Q1" s="114"/>
      <c r="S1" s="2"/>
      <c r="U1" s="2"/>
      <c r="W1" s="2"/>
      <c r="Y1" s="2"/>
      <c r="AA1" s="2"/>
      <c r="AC1" s="1"/>
      <c r="AE1" s="1"/>
    </row>
    <row r="2" spans="1:32" ht="12" customHeight="1">
      <c r="G2" s="1"/>
      <c r="I2" s="2"/>
      <c r="K2" s="2"/>
      <c r="M2" s="2"/>
      <c r="O2" s="2"/>
      <c r="Q2" s="114"/>
      <c r="S2" s="2"/>
      <c r="U2" s="2"/>
      <c r="W2" s="2"/>
      <c r="Y2" s="2"/>
      <c r="AA2" s="2"/>
      <c r="AC2" s="1"/>
      <c r="AE2" s="1"/>
    </row>
    <row r="3" spans="1:32" ht="12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168" t="s">
        <v>5</v>
      </c>
      <c r="G3" s="4" t="s">
        <v>6</v>
      </c>
      <c r="H3" s="2" t="s">
        <v>7</v>
      </c>
      <c r="I3" s="203" t="s">
        <v>8</v>
      </c>
      <c r="J3" s="203"/>
      <c r="K3" s="203" t="s">
        <v>9</v>
      </c>
      <c r="L3" s="203"/>
      <c r="M3" s="204" t="s">
        <v>10</v>
      </c>
      <c r="N3" s="204"/>
      <c r="O3" s="203" t="s">
        <v>11</v>
      </c>
      <c r="P3" s="203"/>
      <c r="Q3" s="203" t="s">
        <v>12</v>
      </c>
      <c r="R3" s="203"/>
      <c r="S3" s="203" t="s">
        <v>13</v>
      </c>
      <c r="T3" s="203"/>
      <c r="U3" s="203" t="s">
        <v>9</v>
      </c>
      <c r="V3" s="203"/>
      <c r="W3" s="203" t="s">
        <v>14</v>
      </c>
      <c r="X3" s="203"/>
      <c r="Y3" s="203" t="s">
        <v>15</v>
      </c>
      <c r="Z3" s="203"/>
      <c r="AA3" s="203" t="s">
        <v>16</v>
      </c>
      <c r="AB3" s="203"/>
      <c r="AC3" s="203" t="s">
        <v>17</v>
      </c>
      <c r="AD3" s="203"/>
      <c r="AE3" s="203" t="s">
        <v>532</v>
      </c>
      <c r="AF3" s="203"/>
    </row>
    <row r="4" spans="1:32" ht="12" customHeight="1">
      <c r="A4" s="114"/>
      <c r="B4" s="2"/>
      <c r="C4" s="2"/>
      <c r="G4" s="2"/>
      <c r="H4" s="114"/>
      <c r="I4" s="203"/>
      <c r="J4" s="203"/>
      <c r="K4" s="203" t="s">
        <v>18</v>
      </c>
      <c r="L4" s="203"/>
      <c r="M4" s="204"/>
      <c r="N4" s="204"/>
      <c r="O4" s="203" t="s">
        <v>19</v>
      </c>
      <c r="P4" s="203"/>
      <c r="Q4" s="203" t="s">
        <v>20</v>
      </c>
      <c r="R4" s="203"/>
      <c r="S4" s="203"/>
      <c r="T4" s="203"/>
      <c r="U4" s="203" t="s">
        <v>21</v>
      </c>
      <c r="V4" s="203"/>
      <c r="W4" s="203"/>
      <c r="X4" s="203"/>
      <c r="Y4" s="203" t="s">
        <v>22</v>
      </c>
      <c r="Z4" s="203"/>
      <c r="AA4" s="203"/>
      <c r="AB4" s="203"/>
      <c r="AC4" s="203"/>
      <c r="AD4" s="203"/>
      <c r="AE4" s="203"/>
      <c r="AF4" s="203"/>
    </row>
    <row r="5" spans="1:32" ht="15" customHeight="1">
      <c r="A5" s="118">
        <f>SUM(A4,1)</f>
        <v>1</v>
      </c>
      <c r="B5" t="s">
        <v>381</v>
      </c>
      <c r="C5" t="s">
        <v>33</v>
      </c>
      <c r="D5" s="9" t="s">
        <v>316</v>
      </c>
      <c r="E5" s="10" t="s">
        <v>26</v>
      </c>
      <c r="F5" s="168">
        <v>1</v>
      </c>
      <c r="G5" s="44">
        <f t="shared" ref="G5:G36" si="0">IF((COUNT(I5:AF5)/2)&gt;=5,SUM(LARGE(I5:AF5,COUNT(I5:AF5)/2+1),LARGE(I5:AF5,COUNT(I5:AF5)/2+2),LARGE(I5:AF5,COUNT(I5:AF5)/2+3),LARGE(I5:AF5,COUNT(I5:AF5)/2+4),LARGE(I5:AF5,COUNT(I5:AF5)/2+5)),SUM(I5,K5,M5,O5,Q5,S5,U5,Y5,W5,,AA5,AC5,AE5))</f>
        <v>250</v>
      </c>
      <c r="H5" s="45">
        <f t="shared" ref="H5:H36" si="1">IF((COUNT(I5:AF5)/2)&gt;=5,SUM(LARGE(I5:AF5,1),LARGE(I5:AF5,2),LARGE(I5:AF5,3),LARGE(I5:AF5,4),LARGE(I5:AF5,5)),SUM(J5,L5,N5,P5,R5,T5,V5,X5,Z5,AB5,AD5,AF5))</f>
        <v>488</v>
      </c>
      <c r="I5" s="110">
        <v>50</v>
      </c>
      <c r="J5" s="8">
        <v>93</v>
      </c>
      <c r="M5" s="110"/>
      <c r="N5" s="8"/>
      <c r="Q5" s="110">
        <v>50</v>
      </c>
      <c r="R5" s="8">
        <v>96</v>
      </c>
      <c r="S5" s="110">
        <v>50</v>
      </c>
      <c r="T5" s="8">
        <v>93</v>
      </c>
      <c r="U5" s="123">
        <v>50</v>
      </c>
      <c r="V5" s="8">
        <v>96</v>
      </c>
      <c r="W5" s="110">
        <v>50</v>
      </c>
      <c r="X5" s="8">
        <v>96</v>
      </c>
      <c r="Y5" s="110"/>
      <c r="Z5" s="8"/>
      <c r="AA5" s="110">
        <v>50</v>
      </c>
      <c r="AB5" s="8">
        <v>91</v>
      </c>
      <c r="AC5" s="110">
        <v>50</v>
      </c>
      <c r="AD5" s="8">
        <v>100</v>
      </c>
      <c r="AE5" s="110">
        <v>50</v>
      </c>
      <c r="AF5" s="8">
        <v>100</v>
      </c>
    </row>
    <row r="6" spans="1:32" ht="15" customHeight="1">
      <c r="A6" s="118">
        <v>2</v>
      </c>
      <c r="B6" t="s">
        <v>286</v>
      </c>
      <c r="C6" t="s">
        <v>287</v>
      </c>
      <c r="D6" s="9">
        <v>2002</v>
      </c>
      <c r="E6" s="10" t="s">
        <v>41</v>
      </c>
      <c r="F6" s="169">
        <v>1</v>
      </c>
      <c r="G6" s="44">
        <f t="shared" si="0"/>
        <v>234</v>
      </c>
      <c r="H6" s="45">
        <f t="shared" si="1"/>
        <v>478</v>
      </c>
      <c r="I6" s="110">
        <v>46</v>
      </c>
      <c r="J6" s="8">
        <v>96</v>
      </c>
      <c r="K6" s="110">
        <v>50</v>
      </c>
      <c r="L6" s="8">
        <v>100</v>
      </c>
      <c r="M6" s="115"/>
      <c r="N6" s="42"/>
      <c r="O6" s="48"/>
      <c r="P6" s="49"/>
      <c r="Q6" s="171"/>
      <c r="R6" s="8"/>
      <c r="S6" s="110">
        <v>46</v>
      </c>
      <c r="T6" s="8">
        <v>96</v>
      </c>
      <c r="U6" s="123">
        <v>46</v>
      </c>
      <c r="V6" s="8">
        <v>93</v>
      </c>
      <c r="W6" s="110">
        <v>46</v>
      </c>
      <c r="X6" s="8">
        <v>93</v>
      </c>
      <c r="Y6" s="115"/>
      <c r="Z6" s="42"/>
      <c r="AA6" s="110"/>
      <c r="AB6" s="8"/>
      <c r="AC6" s="110"/>
      <c r="AD6" s="8"/>
      <c r="AE6" s="110"/>
      <c r="AF6" s="8"/>
    </row>
    <row r="7" spans="1:32" ht="15" customHeight="1">
      <c r="A7" s="118">
        <v>3</v>
      </c>
      <c r="B7" t="s">
        <v>128</v>
      </c>
      <c r="C7" t="s">
        <v>38</v>
      </c>
      <c r="D7" s="9">
        <v>1982</v>
      </c>
      <c r="E7" s="10" t="s">
        <v>26</v>
      </c>
      <c r="F7" s="169">
        <v>2</v>
      </c>
      <c r="G7" s="44">
        <f t="shared" si="0"/>
        <v>234</v>
      </c>
      <c r="H7" s="45">
        <f t="shared" si="1"/>
        <v>460</v>
      </c>
      <c r="I7" s="110">
        <v>43</v>
      </c>
      <c r="J7" s="8">
        <v>90</v>
      </c>
      <c r="K7" s="110">
        <v>50</v>
      </c>
      <c r="L7" s="8">
        <v>93</v>
      </c>
      <c r="M7" s="112"/>
      <c r="N7" s="42"/>
      <c r="O7" s="47"/>
      <c r="P7" s="42"/>
      <c r="Q7" s="171"/>
      <c r="R7" s="8"/>
      <c r="S7" s="110">
        <v>46</v>
      </c>
      <c r="T7" s="8">
        <v>90</v>
      </c>
      <c r="U7" s="123">
        <v>46</v>
      </c>
      <c r="V7" s="8">
        <v>91</v>
      </c>
      <c r="W7" s="110">
        <v>46</v>
      </c>
      <c r="X7" s="8">
        <v>90</v>
      </c>
      <c r="Y7" s="110"/>
      <c r="Z7" s="8"/>
      <c r="AA7" s="110"/>
      <c r="AB7" s="8"/>
      <c r="AC7" s="110">
        <v>46</v>
      </c>
      <c r="AD7" s="8">
        <v>93</v>
      </c>
      <c r="AE7" s="110">
        <v>46</v>
      </c>
      <c r="AF7" s="8">
        <v>93</v>
      </c>
    </row>
    <row r="8" spans="1:32" ht="15" customHeight="1">
      <c r="A8" s="118">
        <v>4</v>
      </c>
      <c r="B8" t="s">
        <v>141</v>
      </c>
      <c r="C8" t="s">
        <v>33</v>
      </c>
      <c r="D8" s="9">
        <v>1989</v>
      </c>
      <c r="E8" s="10" t="s">
        <v>34</v>
      </c>
      <c r="F8" s="168">
        <v>1</v>
      </c>
      <c r="G8" s="44">
        <f t="shared" si="0"/>
        <v>246</v>
      </c>
      <c r="H8" s="45">
        <f t="shared" si="1"/>
        <v>455</v>
      </c>
      <c r="K8" s="110">
        <v>50</v>
      </c>
      <c r="L8" s="8">
        <v>90</v>
      </c>
      <c r="Q8" s="110">
        <v>50</v>
      </c>
      <c r="R8" s="8">
        <v>91</v>
      </c>
      <c r="S8" s="110"/>
      <c r="T8" s="8"/>
      <c r="U8" s="123">
        <v>50</v>
      </c>
      <c r="V8" s="8">
        <v>90</v>
      </c>
      <c r="W8" s="110"/>
      <c r="X8" s="8"/>
      <c r="Y8" s="110"/>
      <c r="Z8" s="8"/>
      <c r="AA8" s="110">
        <v>46</v>
      </c>
      <c r="AB8" s="8">
        <v>88</v>
      </c>
      <c r="AC8" s="110">
        <v>50</v>
      </c>
      <c r="AD8" s="8">
        <v>96</v>
      </c>
      <c r="AE8" s="112"/>
      <c r="AF8" s="8"/>
    </row>
    <row r="9" spans="1:32" ht="15" customHeight="1">
      <c r="A9" s="118">
        <v>5</v>
      </c>
      <c r="B9" t="s">
        <v>32</v>
      </c>
      <c r="C9" t="s">
        <v>33</v>
      </c>
      <c r="D9" s="9">
        <v>1980</v>
      </c>
      <c r="E9" s="10" t="s">
        <v>26</v>
      </c>
      <c r="F9" s="169">
        <v>3</v>
      </c>
      <c r="G9" s="44">
        <f t="shared" si="0"/>
        <v>225</v>
      </c>
      <c r="H9" s="45">
        <f t="shared" si="1"/>
        <v>447</v>
      </c>
      <c r="I9" s="110">
        <v>46</v>
      </c>
      <c r="J9" s="8">
        <v>91</v>
      </c>
      <c r="K9" s="110">
        <v>46</v>
      </c>
      <c r="L9" s="8">
        <v>91</v>
      </c>
      <c r="M9" s="110"/>
      <c r="N9" s="8"/>
      <c r="O9" s="47"/>
      <c r="P9" s="42"/>
      <c r="Q9" s="110">
        <v>46</v>
      </c>
      <c r="R9" s="8">
        <v>88</v>
      </c>
      <c r="S9" s="110">
        <v>41</v>
      </c>
      <c r="T9" s="8">
        <v>88</v>
      </c>
      <c r="U9" s="123">
        <v>41</v>
      </c>
      <c r="V9" s="8">
        <v>87</v>
      </c>
      <c r="W9" s="110"/>
      <c r="X9" s="8"/>
      <c r="AA9" s="110">
        <v>46</v>
      </c>
      <c r="AB9" s="8">
        <v>89</v>
      </c>
      <c r="AC9" s="110"/>
      <c r="AD9" s="8"/>
      <c r="AE9" s="110"/>
      <c r="AF9" s="8"/>
    </row>
    <row r="10" spans="1:32" ht="15" customHeight="1">
      <c r="A10" s="118">
        <v>6</v>
      </c>
      <c r="B10" t="s">
        <v>284</v>
      </c>
      <c r="C10" t="s">
        <v>33</v>
      </c>
      <c r="D10" s="9">
        <v>1984</v>
      </c>
      <c r="E10" s="10" t="s">
        <v>26</v>
      </c>
      <c r="F10" s="168">
        <v>4</v>
      </c>
      <c r="G10" s="44">
        <f t="shared" si="0"/>
        <v>215</v>
      </c>
      <c r="H10" s="45">
        <f t="shared" si="1"/>
        <v>440</v>
      </c>
      <c r="K10" s="110"/>
      <c r="L10" s="8"/>
      <c r="Q10" s="171"/>
      <c r="R10" s="8"/>
      <c r="S10" s="110">
        <v>43</v>
      </c>
      <c r="T10" s="8">
        <v>89</v>
      </c>
      <c r="U10" s="123">
        <v>43</v>
      </c>
      <c r="V10" s="8">
        <v>89</v>
      </c>
      <c r="W10" s="110"/>
      <c r="X10" s="8"/>
      <c r="Y10" s="110"/>
      <c r="Z10" s="8"/>
      <c r="AA10" s="110">
        <v>43</v>
      </c>
      <c r="AB10" s="8">
        <v>87</v>
      </c>
      <c r="AC10" s="110">
        <v>43</v>
      </c>
      <c r="AD10" s="8">
        <v>89</v>
      </c>
      <c r="AE10" s="110">
        <v>43</v>
      </c>
      <c r="AF10" s="8">
        <v>86</v>
      </c>
    </row>
    <row r="11" spans="1:32" ht="15" customHeight="1">
      <c r="A11" s="118">
        <v>7</v>
      </c>
      <c r="B11" t="s">
        <v>43</v>
      </c>
      <c r="C11" t="s">
        <v>30</v>
      </c>
      <c r="D11" s="9">
        <v>1954</v>
      </c>
      <c r="E11" s="10" t="s">
        <v>44</v>
      </c>
      <c r="F11" s="169">
        <v>1</v>
      </c>
      <c r="G11" s="44">
        <f t="shared" si="0"/>
        <v>242</v>
      </c>
      <c r="H11" s="45">
        <f t="shared" si="1"/>
        <v>431</v>
      </c>
      <c r="I11" s="110">
        <v>50</v>
      </c>
      <c r="J11" s="8">
        <v>89</v>
      </c>
      <c r="K11" s="110">
        <v>46</v>
      </c>
      <c r="L11" s="8">
        <v>88</v>
      </c>
      <c r="M11" s="110"/>
      <c r="N11" s="42"/>
      <c r="O11" s="47"/>
      <c r="P11" s="42"/>
      <c r="Q11" s="171"/>
      <c r="R11" s="8"/>
      <c r="S11" s="110">
        <v>50</v>
      </c>
      <c r="T11" s="8">
        <v>86</v>
      </c>
      <c r="U11" s="123">
        <v>46</v>
      </c>
      <c r="V11" s="8">
        <v>84</v>
      </c>
      <c r="W11" s="110"/>
      <c r="X11" s="8"/>
      <c r="Y11" s="115"/>
      <c r="Z11" s="43"/>
      <c r="AA11" s="110">
        <v>50</v>
      </c>
      <c r="AB11" s="8">
        <v>84</v>
      </c>
      <c r="AC11" s="110"/>
      <c r="AD11" s="8"/>
      <c r="AE11" s="110"/>
      <c r="AF11" s="8"/>
    </row>
    <row r="12" spans="1:32" ht="15" customHeight="1">
      <c r="A12" s="118">
        <v>8</v>
      </c>
      <c r="B12" t="s">
        <v>293</v>
      </c>
      <c r="C12" t="s">
        <v>325</v>
      </c>
      <c r="D12" s="9">
        <v>1995</v>
      </c>
      <c r="E12" s="10" t="s">
        <v>41</v>
      </c>
      <c r="F12" s="168">
        <v>2</v>
      </c>
      <c r="G12" s="44">
        <f t="shared" si="0"/>
        <v>200</v>
      </c>
      <c r="H12" s="45">
        <f t="shared" si="1"/>
        <v>400</v>
      </c>
      <c r="I12" s="110">
        <v>50</v>
      </c>
      <c r="J12" s="8">
        <v>100</v>
      </c>
      <c r="K12" s="110"/>
      <c r="L12" s="8"/>
      <c r="Q12" s="171"/>
      <c r="R12" s="8"/>
      <c r="S12" s="110">
        <v>50</v>
      </c>
      <c r="T12" s="8">
        <v>100</v>
      </c>
      <c r="U12" s="123">
        <v>50</v>
      </c>
      <c r="V12" s="8">
        <v>100</v>
      </c>
      <c r="W12" s="110">
        <v>50</v>
      </c>
      <c r="X12" s="8">
        <v>100</v>
      </c>
      <c r="Y12" s="110"/>
      <c r="Z12" s="8"/>
      <c r="AA12" s="110"/>
      <c r="AB12" s="8"/>
      <c r="AC12" s="110"/>
      <c r="AD12" s="8"/>
      <c r="AE12" s="110"/>
      <c r="AF12" s="8"/>
    </row>
    <row r="13" spans="1:32" ht="15" customHeight="1">
      <c r="A13" s="118">
        <v>9</v>
      </c>
      <c r="B13" t="s">
        <v>342</v>
      </c>
      <c r="C13" t="s">
        <v>73</v>
      </c>
      <c r="D13" s="9">
        <v>2006</v>
      </c>
      <c r="E13" s="10" t="s">
        <v>39</v>
      </c>
      <c r="F13" s="168">
        <v>1</v>
      </c>
      <c r="G13" s="44">
        <f t="shared" si="0"/>
        <v>143</v>
      </c>
      <c r="H13" s="45">
        <f t="shared" si="1"/>
        <v>260</v>
      </c>
      <c r="I13" s="110">
        <v>50</v>
      </c>
      <c r="J13" s="8">
        <v>88</v>
      </c>
      <c r="Q13" s="110">
        <v>43</v>
      </c>
      <c r="R13" s="8">
        <v>87</v>
      </c>
      <c r="S13" s="110"/>
      <c r="T13" s="8"/>
      <c r="U13" s="123">
        <v>50</v>
      </c>
      <c r="V13" s="8">
        <v>85</v>
      </c>
      <c r="W13" s="110"/>
      <c r="X13" s="8"/>
      <c r="Y13" s="110"/>
      <c r="Z13" s="8"/>
      <c r="AA13" s="110"/>
      <c r="AB13" s="8"/>
      <c r="AC13" s="110"/>
      <c r="AD13" s="8"/>
      <c r="AE13" s="110"/>
      <c r="AF13" s="42"/>
    </row>
    <row r="14" spans="1:32" ht="15" customHeight="1">
      <c r="A14" s="118">
        <v>10</v>
      </c>
      <c r="B14" t="s">
        <v>24</v>
      </c>
      <c r="C14" t="s">
        <v>25</v>
      </c>
      <c r="D14" s="9">
        <v>1969</v>
      </c>
      <c r="E14" s="10" t="s">
        <v>44</v>
      </c>
      <c r="F14" s="168">
        <v>2</v>
      </c>
      <c r="G14" s="44">
        <f t="shared" si="0"/>
        <v>100</v>
      </c>
      <c r="H14" s="45">
        <f t="shared" si="1"/>
        <v>186</v>
      </c>
      <c r="I14" s="110"/>
      <c r="J14" s="8"/>
      <c r="K14" s="110">
        <v>50</v>
      </c>
      <c r="L14" s="8">
        <v>96</v>
      </c>
      <c r="M14" s="110"/>
      <c r="N14" s="8"/>
      <c r="Q14" s="171"/>
      <c r="R14" s="8"/>
      <c r="S14" s="110"/>
      <c r="T14" s="8"/>
      <c r="U14" s="123"/>
      <c r="V14" s="8"/>
      <c r="W14" s="110"/>
      <c r="X14" s="8"/>
      <c r="AA14" s="110"/>
      <c r="AB14" s="8"/>
      <c r="AC14" s="110"/>
      <c r="AD14" s="8"/>
      <c r="AE14" s="110">
        <v>50</v>
      </c>
      <c r="AF14" s="8">
        <v>90</v>
      </c>
    </row>
    <row r="15" spans="1:32" ht="15" customHeight="1">
      <c r="A15" s="118">
        <v>11</v>
      </c>
      <c r="B15" t="s">
        <v>425</v>
      </c>
      <c r="C15" t="s">
        <v>241</v>
      </c>
      <c r="D15" s="9">
        <v>2005</v>
      </c>
      <c r="E15" s="10" t="s">
        <v>39</v>
      </c>
      <c r="F15" s="169">
        <v>2</v>
      </c>
      <c r="G15" s="44">
        <f t="shared" si="0"/>
        <v>100</v>
      </c>
      <c r="H15" s="45">
        <f t="shared" si="1"/>
        <v>181</v>
      </c>
      <c r="I15" s="192"/>
      <c r="J15" s="43"/>
      <c r="K15" s="110"/>
      <c r="L15" s="8"/>
      <c r="M15" s="110"/>
      <c r="N15" s="8"/>
      <c r="O15" s="46"/>
      <c r="P15" s="43"/>
      <c r="Q15" s="171"/>
      <c r="R15" s="8"/>
      <c r="S15" s="110">
        <v>50</v>
      </c>
      <c r="T15" s="8">
        <v>91</v>
      </c>
      <c r="U15" s="123"/>
      <c r="V15" s="8"/>
      <c r="W15" s="110"/>
      <c r="X15" s="8"/>
      <c r="Y15" s="110"/>
      <c r="Z15" s="8"/>
      <c r="AA15" s="110">
        <v>50</v>
      </c>
      <c r="AB15" s="8">
        <v>90</v>
      </c>
      <c r="AC15" s="110"/>
      <c r="AD15" s="8"/>
      <c r="AE15" s="110"/>
      <c r="AF15" s="8"/>
    </row>
    <row r="16" spans="1:32" ht="15" customHeight="1">
      <c r="A16" s="118">
        <v>12</v>
      </c>
      <c r="B16" t="s">
        <v>384</v>
      </c>
      <c r="C16" t="s">
        <v>73</v>
      </c>
      <c r="D16" s="9" t="s">
        <v>244</v>
      </c>
      <c r="E16" s="10" t="s">
        <v>44</v>
      </c>
      <c r="F16" s="168">
        <v>3</v>
      </c>
      <c r="G16" s="44">
        <f t="shared" si="0"/>
        <v>100</v>
      </c>
      <c r="H16" s="45">
        <f t="shared" si="1"/>
        <v>180</v>
      </c>
      <c r="I16" s="110"/>
      <c r="J16" s="8"/>
      <c r="Q16" s="110">
        <v>50</v>
      </c>
      <c r="R16" s="8">
        <v>89</v>
      </c>
      <c r="U16" s="123"/>
      <c r="V16" s="8"/>
      <c r="W16" s="110"/>
      <c r="X16" s="8"/>
      <c r="Y16" s="115"/>
      <c r="Z16" s="43"/>
      <c r="AC16" s="110">
        <v>50</v>
      </c>
      <c r="AD16" s="8">
        <v>91</v>
      </c>
      <c r="AE16" s="110"/>
      <c r="AF16" s="8"/>
    </row>
    <row r="17" spans="1:32" ht="15" customHeight="1">
      <c r="A17" s="118">
        <v>13</v>
      </c>
      <c r="B17" t="s">
        <v>382</v>
      </c>
      <c r="C17" t="s">
        <v>383</v>
      </c>
      <c r="D17" s="9" t="s">
        <v>379</v>
      </c>
      <c r="E17" s="10" t="s">
        <v>39</v>
      </c>
      <c r="F17" s="169">
        <v>4</v>
      </c>
      <c r="G17" s="44">
        <f t="shared" si="0"/>
        <v>87</v>
      </c>
      <c r="H17" s="45">
        <f t="shared" si="1"/>
        <v>178</v>
      </c>
      <c r="I17" s="110"/>
      <c r="J17" s="8"/>
      <c r="K17" s="110"/>
      <c r="L17" s="8"/>
      <c r="M17" s="110"/>
      <c r="N17" s="8"/>
      <c r="O17" s="46"/>
      <c r="P17" s="43"/>
      <c r="Q17" s="110">
        <v>46</v>
      </c>
      <c r="R17" s="8">
        <v>90</v>
      </c>
      <c r="S17" s="110"/>
      <c r="T17" s="8"/>
      <c r="U17" s="123"/>
      <c r="V17" s="8"/>
      <c r="W17" s="110"/>
      <c r="X17" s="8"/>
      <c r="AA17" s="110"/>
      <c r="AB17" s="8"/>
      <c r="AC17" s="115"/>
      <c r="AD17" s="42"/>
      <c r="AE17" s="110">
        <v>41</v>
      </c>
      <c r="AF17" s="8">
        <v>88</v>
      </c>
    </row>
    <row r="18" spans="1:32" ht="15" customHeight="1">
      <c r="A18" s="118">
        <v>14</v>
      </c>
      <c r="B18" t="s">
        <v>435</v>
      </c>
      <c r="C18" t="s">
        <v>63</v>
      </c>
      <c r="D18" s="9" t="s">
        <v>253</v>
      </c>
      <c r="E18" s="10" t="s">
        <v>34</v>
      </c>
      <c r="F18" s="170">
        <v>2</v>
      </c>
      <c r="G18" s="44">
        <f t="shared" si="0"/>
        <v>89</v>
      </c>
      <c r="H18" s="45">
        <f t="shared" si="1"/>
        <v>173</v>
      </c>
      <c r="I18" s="110"/>
      <c r="J18" s="8"/>
      <c r="K18" s="110"/>
      <c r="L18" s="8"/>
      <c r="M18" s="112"/>
      <c r="N18" s="43"/>
      <c r="O18" s="46"/>
      <c r="P18" s="43"/>
      <c r="Q18" s="171"/>
      <c r="R18" s="8"/>
      <c r="S18" s="110"/>
      <c r="T18" s="8"/>
      <c r="U18" s="123"/>
      <c r="V18" s="8"/>
      <c r="W18" s="110">
        <v>46</v>
      </c>
      <c r="X18" s="8">
        <v>88</v>
      </c>
      <c r="Y18" s="116"/>
      <c r="Z18" s="43"/>
      <c r="AA18" s="110">
        <v>43</v>
      </c>
      <c r="AB18" s="8">
        <v>85</v>
      </c>
      <c r="AC18" s="110"/>
      <c r="AD18" s="8"/>
    </row>
    <row r="19" spans="1:32" ht="15" customHeight="1">
      <c r="A19" s="118">
        <v>15</v>
      </c>
      <c r="B19" t="s">
        <v>369</v>
      </c>
      <c r="C19" t="s">
        <v>387</v>
      </c>
      <c r="D19" s="9" t="s">
        <v>244</v>
      </c>
      <c r="E19" s="10" t="s">
        <v>44</v>
      </c>
      <c r="F19" s="168">
        <v>4</v>
      </c>
      <c r="G19" s="44">
        <f t="shared" si="0"/>
        <v>89</v>
      </c>
      <c r="H19" s="45">
        <f t="shared" si="1"/>
        <v>170</v>
      </c>
      <c r="K19" s="110">
        <v>43</v>
      </c>
      <c r="L19" s="8">
        <v>86</v>
      </c>
      <c r="Q19" s="110">
        <v>46</v>
      </c>
      <c r="R19" s="8">
        <v>84</v>
      </c>
      <c r="S19" s="110"/>
      <c r="T19" s="8"/>
      <c r="U19" s="123"/>
      <c r="V19" s="8"/>
      <c r="Z19" s="42"/>
      <c r="AA19" s="110"/>
      <c r="AB19" s="8"/>
      <c r="AD19" s="8"/>
      <c r="AE19" s="110"/>
      <c r="AF19" s="42"/>
    </row>
    <row r="20" spans="1:32" ht="15" customHeight="1">
      <c r="A20" s="118">
        <v>16</v>
      </c>
      <c r="B20" t="s">
        <v>307</v>
      </c>
      <c r="C20" t="s">
        <v>73</v>
      </c>
      <c r="D20" s="9" t="s">
        <v>285</v>
      </c>
      <c r="E20" s="10" t="s">
        <v>39</v>
      </c>
      <c r="F20" s="169">
        <v>5</v>
      </c>
      <c r="G20" s="44">
        <f t="shared" si="0"/>
        <v>50</v>
      </c>
      <c r="H20" s="45">
        <f t="shared" si="1"/>
        <v>100</v>
      </c>
      <c r="I20" s="110"/>
      <c r="J20" s="8"/>
      <c r="K20" s="191"/>
      <c r="L20" s="49"/>
      <c r="M20" s="110"/>
      <c r="N20" s="49"/>
      <c r="O20" s="48"/>
      <c r="P20" s="49"/>
      <c r="Q20" s="110">
        <v>50</v>
      </c>
      <c r="R20" s="8">
        <v>100</v>
      </c>
      <c r="S20" s="115"/>
      <c r="T20" s="42"/>
      <c r="U20" s="115"/>
      <c r="V20" s="42"/>
      <c r="W20" s="112"/>
      <c r="X20" s="43"/>
      <c r="Y20" s="110"/>
      <c r="Z20" s="8"/>
      <c r="AA20" s="110"/>
      <c r="AB20" s="8"/>
      <c r="AC20" s="110"/>
      <c r="AD20" s="8"/>
      <c r="AE20" s="110"/>
      <c r="AF20" s="8"/>
    </row>
    <row r="21" spans="1:32" ht="15" customHeight="1">
      <c r="A21" s="118">
        <v>17</v>
      </c>
      <c r="B21" t="s">
        <v>495</v>
      </c>
      <c r="C21" t="s">
        <v>25</v>
      </c>
      <c r="D21" s="9" t="s">
        <v>372</v>
      </c>
      <c r="E21" s="10" t="s">
        <v>34</v>
      </c>
      <c r="F21" s="168">
        <v>3</v>
      </c>
      <c r="G21" s="44">
        <f t="shared" si="0"/>
        <v>50</v>
      </c>
      <c r="H21" s="45">
        <f t="shared" si="1"/>
        <v>100</v>
      </c>
      <c r="K21" s="110"/>
      <c r="L21" s="8"/>
      <c r="Q21" s="171"/>
      <c r="R21" s="8"/>
      <c r="S21" s="110"/>
      <c r="T21" s="8"/>
      <c r="U21" s="123"/>
      <c r="V21" s="8"/>
      <c r="W21" s="110"/>
      <c r="X21" s="8"/>
      <c r="AA21" s="110">
        <v>50</v>
      </c>
      <c r="AB21" s="8">
        <v>100</v>
      </c>
      <c r="AC21" s="110"/>
      <c r="AD21" s="8"/>
      <c r="AE21" s="110"/>
      <c r="AF21" s="8"/>
    </row>
    <row r="22" spans="1:32" ht="15" customHeight="1">
      <c r="A22" s="118">
        <v>19</v>
      </c>
      <c r="B22" t="s">
        <v>523</v>
      </c>
      <c r="C22" t="s">
        <v>383</v>
      </c>
      <c r="D22" s="9">
        <v>2010</v>
      </c>
      <c r="E22" s="10" t="s">
        <v>39</v>
      </c>
      <c r="F22" s="168">
        <v>6</v>
      </c>
      <c r="G22" s="44">
        <f t="shared" si="0"/>
        <v>50</v>
      </c>
      <c r="H22" s="45">
        <f t="shared" si="1"/>
        <v>96</v>
      </c>
      <c r="I22" s="110"/>
      <c r="J22" s="8"/>
      <c r="S22" s="110"/>
      <c r="T22" s="8"/>
      <c r="U22" s="123"/>
      <c r="V22" s="8"/>
      <c r="Y22" s="110"/>
      <c r="Z22" s="8"/>
      <c r="AA22" s="110"/>
      <c r="AB22" s="8"/>
      <c r="AC22" s="115"/>
      <c r="AD22" s="42"/>
      <c r="AE22" s="110">
        <v>50</v>
      </c>
      <c r="AF22" s="8">
        <v>96</v>
      </c>
    </row>
    <row r="23" spans="1:32" ht="15" customHeight="1">
      <c r="A23" s="118">
        <v>18</v>
      </c>
      <c r="B23" t="s">
        <v>496</v>
      </c>
      <c r="C23" t="s">
        <v>25</v>
      </c>
      <c r="D23" s="9" t="s">
        <v>499</v>
      </c>
      <c r="E23" s="10" t="s">
        <v>41</v>
      </c>
      <c r="F23" s="169">
        <v>3</v>
      </c>
      <c r="G23" s="44">
        <f t="shared" si="0"/>
        <v>50</v>
      </c>
      <c r="H23" s="45">
        <f t="shared" si="1"/>
        <v>96</v>
      </c>
      <c r="I23" s="192"/>
      <c r="J23" s="43"/>
      <c r="K23" s="110"/>
      <c r="L23" s="8"/>
      <c r="M23" s="110"/>
      <c r="N23" s="8"/>
      <c r="O23" s="48"/>
      <c r="P23" s="49"/>
      <c r="Q23" s="110"/>
      <c r="R23" s="8"/>
      <c r="S23" s="110"/>
      <c r="T23" s="8"/>
      <c r="U23" s="123"/>
      <c r="V23" s="8"/>
      <c r="Y23" s="110"/>
      <c r="Z23" s="8"/>
      <c r="AA23" s="110">
        <v>50</v>
      </c>
      <c r="AB23" s="8">
        <v>96</v>
      </c>
      <c r="AC23" s="110"/>
      <c r="AD23" s="8"/>
      <c r="AE23" s="110"/>
      <c r="AF23" s="8"/>
    </row>
    <row r="24" spans="1:32" ht="15" customHeight="1">
      <c r="A24" s="118">
        <v>20</v>
      </c>
      <c r="B24" t="s">
        <v>256</v>
      </c>
      <c r="C24" t="s">
        <v>73</v>
      </c>
      <c r="D24" s="9" t="s">
        <v>246</v>
      </c>
      <c r="E24" s="10" t="s">
        <v>39</v>
      </c>
      <c r="F24" s="168">
        <v>3</v>
      </c>
      <c r="G24" s="44">
        <f t="shared" si="0"/>
        <v>100</v>
      </c>
      <c r="H24" s="45">
        <f t="shared" si="1"/>
        <v>93</v>
      </c>
      <c r="Q24" s="110">
        <v>50</v>
      </c>
      <c r="R24" s="8">
        <v>93</v>
      </c>
      <c r="S24" s="110"/>
      <c r="T24" s="8"/>
      <c r="U24" s="110"/>
      <c r="V24" s="8"/>
      <c r="W24" s="116"/>
      <c r="X24" s="49"/>
      <c r="AA24" s="110"/>
      <c r="AB24" s="8"/>
      <c r="AC24" s="110">
        <v>50</v>
      </c>
      <c r="AD24" s="8"/>
      <c r="AE24" s="115"/>
      <c r="AF24" s="42"/>
    </row>
    <row r="25" spans="1:32" ht="15" customHeight="1">
      <c r="A25" s="118">
        <v>21</v>
      </c>
      <c r="B25" t="s">
        <v>64</v>
      </c>
      <c r="C25" t="s">
        <v>38</v>
      </c>
      <c r="D25" s="9" t="s">
        <v>500</v>
      </c>
      <c r="E25" s="10" t="s">
        <v>41</v>
      </c>
      <c r="F25" s="168">
        <v>5</v>
      </c>
      <c r="G25" s="44">
        <f t="shared" si="0"/>
        <v>46</v>
      </c>
      <c r="H25" s="45">
        <f t="shared" si="1"/>
        <v>93</v>
      </c>
      <c r="K25" s="110"/>
      <c r="L25" s="8"/>
      <c r="Q25" s="171"/>
      <c r="R25" s="8"/>
      <c r="S25" s="110"/>
      <c r="T25" s="8"/>
      <c r="U25" s="123"/>
      <c r="V25" s="8"/>
      <c r="W25" s="110"/>
      <c r="X25" s="8"/>
      <c r="Y25" s="110"/>
      <c r="Z25" s="8"/>
      <c r="AA25" s="110">
        <v>46</v>
      </c>
      <c r="AB25" s="8">
        <v>93</v>
      </c>
      <c r="AC25" s="110"/>
      <c r="AD25" s="8"/>
      <c r="AE25" s="110"/>
      <c r="AF25" s="8"/>
    </row>
    <row r="26" spans="1:32" ht="15" customHeight="1">
      <c r="A26" s="118">
        <v>22</v>
      </c>
      <c r="B26" t="s">
        <v>255</v>
      </c>
      <c r="C26" t="s">
        <v>252</v>
      </c>
      <c r="D26" s="9" t="s">
        <v>249</v>
      </c>
      <c r="E26" s="10" t="s">
        <v>34</v>
      </c>
      <c r="F26" s="169">
        <v>5</v>
      </c>
      <c r="G26" s="44">
        <f t="shared" si="0"/>
        <v>50</v>
      </c>
      <c r="H26" s="45">
        <f t="shared" si="1"/>
        <v>91</v>
      </c>
      <c r="I26" s="110"/>
      <c r="J26" s="8"/>
      <c r="K26" s="110"/>
      <c r="L26" s="8"/>
      <c r="M26" s="110"/>
      <c r="N26" s="8"/>
      <c r="O26" s="48"/>
      <c r="P26" s="49"/>
      <c r="Q26" s="171"/>
      <c r="R26" s="8"/>
      <c r="S26" s="110"/>
      <c r="T26" s="8"/>
      <c r="U26" s="123"/>
      <c r="V26" s="8"/>
      <c r="W26" s="110">
        <v>50</v>
      </c>
      <c r="X26" s="8">
        <v>91</v>
      </c>
      <c r="AA26" s="110"/>
      <c r="AB26" s="8"/>
      <c r="AE26" s="112"/>
      <c r="AF26" s="8"/>
    </row>
    <row r="27" spans="1:32" ht="15" customHeight="1">
      <c r="A27" s="118">
        <v>23</v>
      </c>
      <c r="B27" t="s">
        <v>524</v>
      </c>
      <c r="C27" t="s">
        <v>38</v>
      </c>
      <c r="D27" s="9">
        <v>2009</v>
      </c>
      <c r="E27" s="10" t="s">
        <v>39</v>
      </c>
      <c r="F27" s="168">
        <v>8</v>
      </c>
      <c r="G27" s="44">
        <f t="shared" si="0"/>
        <v>46</v>
      </c>
      <c r="H27" s="45">
        <f t="shared" si="1"/>
        <v>91</v>
      </c>
      <c r="Q27" s="110"/>
      <c r="R27" s="8"/>
      <c r="S27" s="110"/>
      <c r="T27" s="8"/>
      <c r="U27" s="110"/>
      <c r="V27" s="8"/>
      <c r="W27" s="110"/>
      <c r="X27" s="8"/>
      <c r="Z27" s="43"/>
      <c r="AA27" s="110"/>
      <c r="AB27" s="8"/>
      <c r="AC27" s="110"/>
      <c r="AD27" s="8"/>
      <c r="AE27" s="110">
        <v>46</v>
      </c>
      <c r="AF27" s="8">
        <v>91</v>
      </c>
    </row>
    <row r="28" spans="1:32" ht="15" customHeight="1">
      <c r="A28" s="118">
        <v>24</v>
      </c>
      <c r="B28" t="s">
        <v>286</v>
      </c>
      <c r="C28" t="s">
        <v>287</v>
      </c>
      <c r="D28" s="9">
        <v>2002</v>
      </c>
      <c r="E28" s="10" t="s">
        <v>41</v>
      </c>
      <c r="F28" s="170">
        <v>4</v>
      </c>
      <c r="G28" s="44">
        <f t="shared" si="0"/>
        <v>50</v>
      </c>
      <c r="H28" s="45">
        <f t="shared" si="1"/>
        <v>90</v>
      </c>
      <c r="I28" s="110"/>
      <c r="J28" s="8"/>
      <c r="K28" s="110"/>
      <c r="L28" s="8"/>
      <c r="M28" s="115"/>
      <c r="N28" s="42"/>
      <c r="O28" s="46"/>
      <c r="P28" s="43"/>
      <c r="Q28" s="171"/>
      <c r="R28" s="8"/>
      <c r="S28" s="110"/>
      <c r="T28" s="8"/>
      <c r="U28" s="123"/>
      <c r="V28" s="8"/>
      <c r="W28" s="112"/>
      <c r="X28" s="43"/>
      <c r="Y28" s="110"/>
      <c r="Z28" s="8"/>
      <c r="AA28" s="110"/>
      <c r="AB28" s="8"/>
      <c r="AC28" s="110">
        <v>50</v>
      </c>
      <c r="AD28" s="8">
        <v>90</v>
      </c>
      <c r="AE28" s="110"/>
      <c r="AF28" s="8"/>
    </row>
    <row r="29" spans="1:32" ht="15" customHeight="1">
      <c r="A29" s="118">
        <v>25</v>
      </c>
      <c r="B29" t="s">
        <v>525</v>
      </c>
      <c r="C29" t="s">
        <v>383</v>
      </c>
      <c r="D29" s="9">
        <v>2012</v>
      </c>
      <c r="E29" s="10" t="s">
        <v>39</v>
      </c>
      <c r="F29" s="168">
        <v>9</v>
      </c>
      <c r="G29" s="44">
        <f t="shared" si="0"/>
        <v>43</v>
      </c>
      <c r="H29" s="45">
        <f t="shared" si="1"/>
        <v>89</v>
      </c>
      <c r="K29" s="110"/>
      <c r="L29" s="8"/>
      <c r="W29" s="110"/>
      <c r="X29" s="8"/>
      <c r="Y29" s="116"/>
      <c r="Z29" s="49"/>
      <c r="AC29" s="110"/>
      <c r="AD29" s="8"/>
      <c r="AE29" s="110">
        <v>43</v>
      </c>
      <c r="AF29" s="8">
        <v>89</v>
      </c>
    </row>
    <row r="30" spans="1:32" ht="15" customHeight="1">
      <c r="A30" s="118">
        <v>26</v>
      </c>
      <c r="B30" t="s">
        <v>367</v>
      </c>
      <c r="C30" t="s">
        <v>78</v>
      </c>
      <c r="D30" s="9">
        <v>1980</v>
      </c>
      <c r="E30" s="10" t="s">
        <v>26</v>
      </c>
      <c r="F30" s="168">
        <v>5</v>
      </c>
      <c r="G30" s="44">
        <f t="shared" si="0"/>
        <v>43</v>
      </c>
      <c r="H30" s="45">
        <f t="shared" si="1"/>
        <v>89</v>
      </c>
      <c r="I30" s="110"/>
      <c r="J30" s="8"/>
      <c r="K30" s="110">
        <v>43</v>
      </c>
      <c r="L30" s="8">
        <v>89</v>
      </c>
      <c r="Q30" s="171"/>
      <c r="R30" s="8"/>
      <c r="S30" s="110"/>
      <c r="T30" s="8"/>
      <c r="U30" s="123"/>
      <c r="V30" s="8"/>
      <c r="W30" s="110"/>
      <c r="X30" s="8"/>
      <c r="AA30" s="110"/>
      <c r="AB30" s="8"/>
      <c r="AC30" s="110"/>
      <c r="AD30" s="8"/>
      <c r="AE30" s="110"/>
      <c r="AF30" s="8"/>
    </row>
    <row r="31" spans="1:32" ht="15" customHeight="1">
      <c r="A31" s="118">
        <v>28</v>
      </c>
      <c r="B31" t="s">
        <v>433</v>
      </c>
      <c r="C31" t="s">
        <v>434</v>
      </c>
      <c r="D31" s="9" t="s">
        <v>245</v>
      </c>
      <c r="E31" s="10" t="s">
        <v>26</v>
      </c>
      <c r="F31" s="169">
        <v>7</v>
      </c>
      <c r="G31" s="44">
        <f t="shared" si="0"/>
        <v>43</v>
      </c>
      <c r="H31" s="45">
        <f t="shared" si="1"/>
        <v>89</v>
      </c>
      <c r="I31" s="110"/>
      <c r="J31" s="8"/>
      <c r="K31" s="110"/>
      <c r="L31" s="8"/>
      <c r="M31" s="110"/>
      <c r="N31" s="8"/>
      <c r="O31" s="46"/>
      <c r="P31" s="43"/>
      <c r="Q31" s="171"/>
      <c r="R31" s="8"/>
      <c r="S31" s="110"/>
      <c r="T31" s="8"/>
      <c r="U31" s="123"/>
      <c r="V31" s="8"/>
      <c r="W31" s="110">
        <v>43</v>
      </c>
      <c r="X31" s="8">
        <v>89</v>
      </c>
      <c r="Y31" s="112"/>
      <c r="Z31" s="43"/>
      <c r="AE31" s="110"/>
      <c r="AF31" s="8"/>
    </row>
    <row r="32" spans="1:32" ht="15" customHeight="1">
      <c r="A32" s="118">
        <v>27</v>
      </c>
      <c r="B32" t="s">
        <v>295</v>
      </c>
      <c r="C32" t="s">
        <v>430</v>
      </c>
      <c r="D32" s="9">
        <v>1993</v>
      </c>
      <c r="E32" s="10" t="s">
        <v>34</v>
      </c>
      <c r="F32" s="168">
        <v>6</v>
      </c>
      <c r="G32" s="44">
        <f t="shared" si="0"/>
        <v>46</v>
      </c>
      <c r="H32" s="45">
        <f t="shared" si="1"/>
        <v>88</v>
      </c>
      <c r="U32" s="123">
        <v>46</v>
      </c>
      <c r="V32" s="8">
        <v>88</v>
      </c>
      <c r="AA32" s="110"/>
      <c r="AB32" s="8"/>
      <c r="AC32" s="110"/>
      <c r="AD32" s="8"/>
      <c r="AE32" s="110"/>
      <c r="AF32" s="43"/>
    </row>
    <row r="33" spans="1:32" ht="15" customHeight="1">
      <c r="A33" s="118">
        <v>29</v>
      </c>
      <c r="B33" t="s">
        <v>368</v>
      </c>
      <c r="C33" t="s">
        <v>33</v>
      </c>
      <c r="D33" s="9">
        <v>2010</v>
      </c>
      <c r="E33" s="10" t="s">
        <v>39</v>
      </c>
      <c r="F33" s="168">
        <v>7</v>
      </c>
      <c r="G33" s="44">
        <f t="shared" si="0"/>
        <v>50</v>
      </c>
      <c r="H33" s="45">
        <f t="shared" si="1"/>
        <v>87</v>
      </c>
      <c r="I33" s="110"/>
      <c r="J33" s="8"/>
      <c r="K33" s="110">
        <v>50</v>
      </c>
      <c r="L33" s="8">
        <v>87</v>
      </c>
      <c r="Q33" s="171"/>
      <c r="R33" s="8"/>
      <c r="S33" s="110"/>
      <c r="T33" s="8"/>
      <c r="W33" s="110"/>
      <c r="X33" s="8"/>
      <c r="AA33" s="110"/>
      <c r="AB33" s="8"/>
      <c r="AC33" s="110"/>
      <c r="AD33" s="8"/>
      <c r="AE33" s="115"/>
      <c r="AF33" s="42"/>
    </row>
    <row r="34" spans="1:32" ht="15" customHeight="1">
      <c r="A34" s="118">
        <v>30</v>
      </c>
      <c r="B34" t="s">
        <v>526</v>
      </c>
      <c r="C34" t="s">
        <v>25</v>
      </c>
      <c r="D34" s="9">
        <v>1989</v>
      </c>
      <c r="E34" s="10" t="s">
        <v>34</v>
      </c>
      <c r="F34" s="169">
        <v>4</v>
      </c>
      <c r="G34" s="44">
        <f t="shared" si="0"/>
        <v>50</v>
      </c>
      <c r="H34" s="45">
        <f t="shared" si="1"/>
        <v>87</v>
      </c>
      <c r="I34" s="110"/>
      <c r="J34" s="8"/>
      <c r="K34" s="110"/>
      <c r="L34" s="8"/>
      <c r="M34" s="115"/>
      <c r="N34" s="42"/>
      <c r="O34" s="46"/>
      <c r="P34" s="43"/>
      <c r="Q34" s="171"/>
      <c r="R34" s="8"/>
      <c r="S34" s="110"/>
      <c r="T34" s="8"/>
      <c r="U34" s="123"/>
      <c r="V34" s="8"/>
      <c r="W34" s="110"/>
      <c r="X34" s="8"/>
      <c r="AA34" s="110"/>
      <c r="AB34" s="8"/>
      <c r="AC34" s="112"/>
      <c r="AD34" s="43"/>
      <c r="AE34" s="110">
        <v>50</v>
      </c>
      <c r="AF34" s="8">
        <v>87</v>
      </c>
    </row>
    <row r="35" spans="1:32" ht="15" customHeight="1">
      <c r="A35" s="118">
        <v>31</v>
      </c>
      <c r="B35" t="s">
        <v>426</v>
      </c>
      <c r="C35" t="s">
        <v>427</v>
      </c>
      <c r="D35" s="9">
        <v>1975</v>
      </c>
      <c r="E35" s="10" t="s">
        <v>26</v>
      </c>
      <c r="F35" s="169">
        <v>11</v>
      </c>
      <c r="G35" s="44">
        <f t="shared" si="0"/>
        <v>40</v>
      </c>
      <c r="H35" s="45">
        <f t="shared" si="1"/>
        <v>87</v>
      </c>
      <c r="I35" s="192"/>
      <c r="J35" s="43"/>
      <c r="K35" s="192"/>
      <c r="L35" s="43"/>
      <c r="M35" s="112"/>
      <c r="N35" s="43"/>
      <c r="O35" s="48"/>
      <c r="P35" s="49"/>
      <c r="Q35" s="171"/>
      <c r="R35" s="8"/>
      <c r="S35" s="110">
        <v>40</v>
      </c>
      <c r="T35" s="8">
        <v>87</v>
      </c>
      <c r="U35" s="110"/>
      <c r="V35" s="8"/>
      <c r="W35" s="110"/>
      <c r="X35" s="8"/>
      <c r="AA35" s="110"/>
      <c r="AB35" s="8"/>
      <c r="AE35" s="110"/>
      <c r="AF35" s="42"/>
    </row>
    <row r="36" spans="1:32" ht="15" customHeight="1">
      <c r="A36" s="118">
        <v>32</v>
      </c>
      <c r="B36" t="s">
        <v>431</v>
      </c>
      <c r="C36" t="s">
        <v>432</v>
      </c>
      <c r="D36" s="9">
        <v>1972</v>
      </c>
      <c r="E36" s="10" t="s">
        <v>44</v>
      </c>
      <c r="F36" s="169">
        <v>5</v>
      </c>
      <c r="G36" s="44">
        <f t="shared" si="0"/>
        <v>50</v>
      </c>
      <c r="H36" s="45">
        <f t="shared" si="1"/>
        <v>86</v>
      </c>
      <c r="I36" s="110"/>
      <c r="J36" s="8"/>
      <c r="K36" s="110"/>
      <c r="L36" s="8"/>
      <c r="M36" s="112"/>
      <c r="N36" s="43"/>
      <c r="O36" s="46"/>
      <c r="P36" s="43"/>
      <c r="Q36" s="171"/>
      <c r="R36" s="8"/>
      <c r="S36" s="110"/>
      <c r="T36" s="8"/>
      <c r="U36" s="123">
        <v>50</v>
      </c>
      <c r="V36" s="8">
        <v>86</v>
      </c>
      <c r="W36" s="110"/>
      <c r="X36" s="8"/>
      <c r="Y36" s="110"/>
      <c r="Z36" s="8"/>
      <c r="AA36" s="110"/>
      <c r="AB36" s="8"/>
      <c r="AC36" s="110"/>
      <c r="AD36" s="8"/>
      <c r="AE36" s="110"/>
      <c r="AF36" s="8"/>
    </row>
    <row r="37" spans="1:32" ht="12.75" customHeight="1">
      <c r="A37" s="118">
        <v>33</v>
      </c>
      <c r="B37" t="s">
        <v>385</v>
      </c>
      <c r="C37" t="s">
        <v>328</v>
      </c>
      <c r="D37" s="9" t="s">
        <v>245</v>
      </c>
      <c r="E37" s="10" t="s">
        <v>26</v>
      </c>
      <c r="F37" s="169">
        <v>6</v>
      </c>
      <c r="G37" s="44">
        <f t="shared" ref="G37:G63" si="2">IF((COUNT(I37:AF37)/2)&gt;=5,SUM(LARGE(I37:AF37,COUNT(I37:AF37)/2+1),LARGE(I37:AF37,COUNT(I37:AF37)/2+2),LARGE(I37:AF37,COUNT(I37:AF37)/2+3),LARGE(I37:AF37,COUNT(I37:AF37)/2+4),LARGE(I37:AF37,COUNT(I37:AF37)/2+5)),SUM(I37,K37,M37,O37,Q37,S37,U37,Y37,W37,,AA37,AC37,AE37))</f>
        <v>43</v>
      </c>
      <c r="H37" s="45">
        <f t="shared" ref="H37:H68" si="3">IF((COUNT(I37:AF37)/2)&gt;=5,SUM(LARGE(I37:AF37,1),LARGE(I37:AF37,2),LARGE(I37:AF37,3),LARGE(I37:AF37,4),LARGE(I37:AF37,5)),SUM(J37,L37,N37,P37,R37,T37,V37,X37,Z37,AB37,AD37,AF37))</f>
        <v>86</v>
      </c>
      <c r="I37" s="110"/>
      <c r="J37" s="8"/>
      <c r="K37" s="110"/>
      <c r="L37" s="8"/>
      <c r="M37" s="110"/>
      <c r="N37" s="42"/>
      <c r="O37" s="46"/>
      <c r="P37" s="43"/>
      <c r="Q37" s="110">
        <v>43</v>
      </c>
      <c r="R37" s="8">
        <v>86</v>
      </c>
      <c r="S37" s="110"/>
      <c r="T37" s="8"/>
      <c r="U37" s="123"/>
      <c r="V37" s="8"/>
      <c r="W37" s="115"/>
      <c r="X37" s="42"/>
      <c r="Y37" s="112"/>
      <c r="Z37" s="42"/>
      <c r="AA37" s="110"/>
      <c r="AB37" s="8"/>
      <c r="AE37" s="110"/>
      <c r="AF37" s="8"/>
    </row>
    <row r="38" spans="1:32" ht="12.75" customHeight="1">
      <c r="A38" s="118">
        <v>34</v>
      </c>
      <c r="B38" t="s">
        <v>497</v>
      </c>
      <c r="C38" t="s">
        <v>498</v>
      </c>
      <c r="D38" s="9" t="s">
        <v>245</v>
      </c>
      <c r="E38" s="10" t="s">
        <v>26</v>
      </c>
      <c r="F38" s="168">
        <v>10</v>
      </c>
      <c r="G38" s="44">
        <f t="shared" si="2"/>
        <v>41</v>
      </c>
      <c r="H38" s="45">
        <f t="shared" si="3"/>
        <v>86</v>
      </c>
      <c r="K38" s="110"/>
      <c r="L38" s="8"/>
      <c r="M38" s="110"/>
      <c r="N38" s="8"/>
      <c r="Q38" s="171"/>
      <c r="R38" s="8"/>
      <c r="S38" s="110"/>
      <c r="T38" s="8"/>
      <c r="U38" s="123"/>
      <c r="V38" s="8"/>
      <c r="W38" s="110"/>
      <c r="X38" s="8"/>
      <c r="Y38" s="110"/>
      <c r="Z38" s="8"/>
      <c r="AA38" s="110">
        <v>41</v>
      </c>
      <c r="AB38" s="8">
        <v>86</v>
      </c>
      <c r="AC38" s="110"/>
      <c r="AD38" s="8"/>
    </row>
    <row r="39" spans="1:32" ht="12.75" customHeight="1">
      <c r="A39" s="118">
        <v>35</v>
      </c>
      <c r="B39" t="s">
        <v>450</v>
      </c>
      <c r="C39" t="s">
        <v>383</v>
      </c>
      <c r="D39" s="9">
        <v>1989</v>
      </c>
      <c r="E39" s="10" t="s">
        <v>34</v>
      </c>
      <c r="F39" s="168">
        <v>7</v>
      </c>
      <c r="G39" s="44">
        <f t="shared" si="2"/>
        <v>46</v>
      </c>
      <c r="H39" s="45">
        <f t="shared" si="3"/>
        <v>85</v>
      </c>
      <c r="M39" s="110"/>
      <c r="N39" s="8"/>
      <c r="Q39" s="171"/>
      <c r="R39" s="8"/>
      <c r="U39" s="123"/>
      <c r="V39" s="8"/>
      <c r="W39" s="115"/>
      <c r="X39" s="42"/>
      <c r="Y39" s="110"/>
      <c r="Z39" s="8"/>
      <c r="AA39" s="110"/>
      <c r="AB39" s="8"/>
      <c r="AE39" s="110">
        <v>46</v>
      </c>
      <c r="AF39" s="8">
        <v>85</v>
      </c>
    </row>
    <row r="40" spans="1:32" ht="12.75" customHeight="1">
      <c r="A40" s="118">
        <v>36</v>
      </c>
      <c r="B40" t="s">
        <v>297</v>
      </c>
      <c r="C40" t="s">
        <v>386</v>
      </c>
      <c r="D40" s="9" t="s">
        <v>245</v>
      </c>
      <c r="E40" s="10" t="s">
        <v>26</v>
      </c>
      <c r="F40" s="168">
        <v>8</v>
      </c>
      <c r="G40" s="44">
        <f t="shared" si="2"/>
        <v>41</v>
      </c>
      <c r="H40" s="45">
        <f t="shared" si="3"/>
        <v>85</v>
      </c>
      <c r="K40" s="110"/>
      <c r="L40" s="8"/>
      <c r="Q40" s="110">
        <v>41</v>
      </c>
      <c r="R40" s="8">
        <v>85</v>
      </c>
      <c r="S40" s="110"/>
      <c r="T40" s="8"/>
      <c r="U40" s="123"/>
      <c r="V40" s="8"/>
      <c r="AA40" s="110"/>
      <c r="AB40" s="8"/>
      <c r="AC40" s="110"/>
      <c r="AD40" s="8"/>
      <c r="AE40" s="110"/>
      <c r="AF40" s="42"/>
    </row>
    <row r="41" spans="1:32" ht="12.75" customHeight="1">
      <c r="A41" s="118">
        <v>37</v>
      </c>
      <c r="B41" t="s">
        <v>527</v>
      </c>
      <c r="C41" t="s">
        <v>25</v>
      </c>
      <c r="D41" s="9">
        <v>1970</v>
      </c>
      <c r="E41" s="10" t="s">
        <v>44</v>
      </c>
      <c r="F41" s="168">
        <v>6</v>
      </c>
      <c r="G41" s="44">
        <f t="shared" si="2"/>
        <v>46</v>
      </c>
      <c r="H41" s="45">
        <f t="shared" si="3"/>
        <v>84</v>
      </c>
      <c r="K41" s="110"/>
      <c r="L41" s="8"/>
      <c r="M41" s="110"/>
      <c r="N41" s="8"/>
      <c r="Q41" s="171"/>
      <c r="R41" s="8"/>
      <c r="S41" s="110"/>
      <c r="T41" s="8"/>
      <c r="U41" s="123"/>
      <c r="V41" s="8"/>
      <c r="W41" s="110"/>
      <c r="X41" s="8"/>
      <c r="AA41" s="110"/>
      <c r="AB41" s="8"/>
      <c r="AC41" s="110"/>
      <c r="AD41" s="8"/>
      <c r="AE41" s="110">
        <v>46</v>
      </c>
      <c r="AF41" s="8">
        <v>84</v>
      </c>
    </row>
    <row r="42" spans="1:32" ht="12.75" customHeight="1">
      <c r="A42" s="118">
        <v>38</v>
      </c>
      <c r="B42" t="s">
        <v>528</v>
      </c>
      <c r="C42" t="s">
        <v>25</v>
      </c>
      <c r="D42" s="9">
        <v>1982</v>
      </c>
      <c r="E42" s="10" t="s">
        <v>26</v>
      </c>
      <c r="F42" s="168">
        <v>9</v>
      </c>
      <c r="G42" s="44">
        <f t="shared" si="2"/>
        <v>41</v>
      </c>
      <c r="H42" s="45">
        <f t="shared" si="3"/>
        <v>83</v>
      </c>
      <c r="K42" s="110"/>
      <c r="L42" s="8"/>
      <c r="Q42" s="171"/>
      <c r="R42" s="8"/>
      <c r="S42" s="110"/>
      <c r="T42" s="8"/>
      <c r="U42" s="123"/>
      <c r="V42" s="8"/>
      <c r="W42" s="112"/>
      <c r="X42" s="43"/>
      <c r="Y42" s="115"/>
      <c r="Z42" s="43"/>
      <c r="AA42" s="110"/>
      <c r="AB42" s="8"/>
      <c r="AC42" s="115"/>
      <c r="AD42" s="42"/>
      <c r="AE42" s="110">
        <v>41</v>
      </c>
      <c r="AF42" s="8">
        <v>83</v>
      </c>
    </row>
    <row r="43" spans="1:32" ht="12.75" customHeight="1">
      <c r="A43" s="118">
        <v>39</v>
      </c>
      <c r="B43" t="s">
        <v>529</v>
      </c>
      <c r="C43" t="s">
        <v>17</v>
      </c>
      <c r="D43" s="9">
        <v>1977</v>
      </c>
      <c r="E43" s="10" t="s">
        <v>26</v>
      </c>
      <c r="F43" s="169">
        <v>12</v>
      </c>
      <c r="G43" s="44">
        <f t="shared" si="2"/>
        <v>40</v>
      </c>
      <c r="H43" s="45">
        <f t="shared" si="3"/>
        <v>82</v>
      </c>
      <c r="I43" s="110"/>
      <c r="J43" s="8"/>
      <c r="K43" s="191"/>
      <c r="L43" s="49"/>
      <c r="M43" s="110"/>
      <c r="N43" s="42"/>
      <c r="O43" s="46"/>
      <c r="P43" s="43"/>
      <c r="Q43" s="173"/>
      <c r="R43" s="49"/>
      <c r="S43" s="110"/>
      <c r="T43" s="8"/>
      <c r="U43" s="115"/>
      <c r="V43" s="42"/>
      <c r="AC43" s="110"/>
      <c r="AD43" s="8"/>
      <c r="AE43" s="110">
        <v>40</v>
      </c>
      <c r="AF43" s="8">
        <v>82</v>
      </c>
    </row>
    <row r="44" spans="1:32" ht="12.75" customHeight="1">
      <c r="A44" s="118">
        <v>40</v>
      </c>
      <c r="B44" t="s">
        <v>530</v>
      </c>
      <c r="C44" t="s">
        <v>383</v>
      </c>
      <c r="D44" s="9">
        <v>1983</v>
      </c>
      <c r="E44" s="10" t="s">
        <v>26</v>
      </c>
      <c r="F44" s="168">
        <v>13</v>
      </c>
      <c r="G44" s="44">
        <f t="shared" si="2"/>
        <v>39</v>
      </c>
      <c r="H44" s="45">
        <f t="shared" si="3"/>
        <v>81</v>
      </c>
      <c r="Q44" s="171"/>
      <c r="R44" s="8"/>
      <c r="S44" s="110"/>
      <c r="T44" s="8"/>
      <c r="U44" s="123"/>
      <c r="V44" s="8"/>
      <c r="W44" s="110"/>
      <c r="X44" s="8"/>
      <c r="AA44" s="110"/>
      <c r="AB44" s="8"/>
      <c r="AE44" s="110">
        <v>39</v>
      </c>
      <c r="AF44" s="8">
        <v>81</v>
      </c>
    </row>
    <row r="45" spans="1:32" ht="12.75" customHeight="1">
      <c r="A45" s="118">
        <v>41</v>
      </c>
      <c r="B45" t="s">
        <v>531</v>
      </c>
      <c r="C45" t="s">
        <v>383</v>
      </c>
      <c r="D45" s="9">
        <v>2013</v>
      </c>
      <c r="E45" s="10" t="s">
        <v>39</v>
      </c>
      <c r="F45" s="168">
        <v>10</v>
      </c>
      <c r="G45" s="44">
        <f t="shared" si="2"/>
        <v>40</v>
      </c>
      <c r="H45" s="45">
        <f t="shared" si="3"/>
        <v>80</v>
      </c>
      <c r="M45" s="110"/>
      <c r="N45" s="8"/>
      <c r="Q45" s="171"/>
      <c r="R45" s="8"/>
      <c r="W45" s="110"/>
      <c r="X45" s="8"/>
      <c r="Y45" s="110"/>
      <c r="Z45" s="8"/>
      <c r="AA45" s="110"/>
      <c r="AB45" s="8"/>
      <c r="AC45" s="110"/>
      <c r="AD45" s="8"/>
      <c r="AE45" s="110">
        <v>40</v>
      </c>
      <c r="AF45" s="8">
        <v>80</v>
      </c>
    </row>
    <row r="46" spans="1:32" ht="12.75" customHeight="1">
      <c r="A46" s="118">
        <v>42</v>
      </c>
      <c r="B46"/>
      <c r="C46"/>
      <c r="D46" s="9"/>
      <c r="E46" s="10"/>
      <c r="G46" s="44">
        <f t="shared" si="2"/>
        <v>0</v>
      </c>
      <c r="H46" s="45">
        <f t="shared" si="3"/>
        <v>0</v>
      </c>
      <c r="I46" s="110"/>
      <c r="J46" s="8"/>
      <c r="S46" s="110"/>
      <c r="T46" s="8"/>
      <c r="U46" s="123"/>
      <c r="V46" s="8"/>
      <c r="W46" s="110"/>
      <c r="X46" s="8"/>
      <c r="Y46" s="110"/>
      <c r="Z46" s="8"/>
      <c r="AA46" s="110"/>
      <c r="AB46" s="8"/>
      <c r="AC46" s="110"/>
      <c r="AD46" s="8"/>
      <c r="AE46" s="115"/>
    </row>
    <row r="47" spans="1:32" ht="12.75" customHeight="1">
      <c r="A47" s="118">
        <v>43</v>
      </c>
      <c r="B47"/>
      <c r="C47"/>
      <c r="D47" s="9"/>
      <c r="E47" s="7"/>
      <c r="G47" s="44">
        <f t="shared" si="2"/>
        <v>0</v>
      </c>
      <c r="H47" s="45">
        <f t="shared" si="3"/>
        <v>0</v>
      </c>
      <c r="K47" s="110"/>
      <c r="L47" s="8"/>
      <c r="S47" s="110"/>
      <c r="T47" s="8"/>
      <c r="U47" s="110"/>
      <c r="V47" s="8"/>
      <c r="W47" s="110"/>
      <c r="X47" s="8"/>
      <c r="AA47" s="110"/>
      <c r="AB47" s="8"/>
      <c r="AC47" s="110"/>
      <c r="AD47" s="8"/>
      <c r="AE47" s="112"/>
      <c r="AF47" s="8"/>
    </row>
    <row r="48" spans="1:32" ht="12.75" customHeight="1">
      <c r="A48" s="118">
        <v>44</v>
      </c>
      <c r="B48" s="144"/>
      <c r="C48" s="199"/>
      <c r="D48" s="200"/>
      <c r="E48" s="195"/>
      <c r="F48" s="169"/>
      <c r="G48" s="44">
        <f t="shared" si="2"/>
        <v>0</v>
      </c>
      <c r="H48" s="45">
        <f t="shared" si="3"/>
        <v>0</v>
      </c>
      <c r="I48" s="110"/>
      <c r="J48" s="8"/>
      <c r="K48" s="193"/>
      <c r="L48" s="42"/>
      <c r="M48" s="110"/>
      <c r="N48" s="8"/>
      <c r="O48" s="47"/>
      <c r="P48" s="42"/>
      <c r="Q48" s="171"/>
      <c r="R48" s="8"/>
      <c r="S48" s="110"/>
      <c r="T48" s="8"/>
      <c r="U48" s="123"/>
      <c r="V48" s="8"/>
      <c r="W48" s="110"/>
      <c r="X48" s="8"/>
      <c r="Y48" s="112"/>
      <c r="Z48" s="43"/>
      <c r="AA48" s="115"/>
      <c r="AB48" s="42"/>
      <c r="AC48" s="110"/>
      <c r="AD48" s="8"/>
      <c r="AE48" s="110"/>
      <c r="AF48" s="8"/>
    </row>
    <row r="49" spans="1:32" ht="12.75" customHeight="1">
      <c r="A49" s="118">
        <v>45</v>
      </c>
      <c r="B49"/>
      <c r="C49"/>
      <c r="D49" s="9"/>
      <c r="E49" s="7"/>
      <c r="G49" s="44">
        <f t="shared" si="2"/>
        <v>0</v>
      </c>
      <c r="H49" s="45">
        <f t="shared" si="3"/>
        <v>0</v>
      </c>
      <c r="M49" s="110"/>
      <c r="N49" s="8"/>
      <c r="Q49" s="171"/>
      <c r="R49" s="8"/>
      <c r="S49" s="110"/>
      <c r="T49" s="8"/>
      <c r="U49" s="123"/>
      <c r="V49" s="8"/>
      <c r="W49" s="112"/>
      <c r="X49" s="43"/>
      <c r="AA49" s="110"/>
      <c r="AB49" s="8"/>
      <c r="AC49" s="110"/>
      <c r="AD49" s="8"/>
      <c r="AE49" s="115"/>
      <c r="AF49" s="42"/>
    </row>
    <row r="50" spans="1:32" ht="12.75" customHeight="1">
      <c r="A50" s="118">
        <v>46</v>
      </c>
      <c r="B50" s="144"/>
      <c r="C50" s="199"/>
      <c r="D50" s="200"/>
      <c r="E50" s="195"/>
      <c r="F50" s="169"/>
      <c r="G50" s="44">
        <f t="shared" si="2"/>
        <v>0</v>
      </c>
      <c r="H50" s="45">
        <f t="shared" si="3"/>
        <v>0</v>
      </c>
      <c r="I50" s="110"/>
      <c r="J50" s="8"/>
      <c r="K50" s="110"/>
      <c r="L50" s="8"/>
      <c r="M50" s="110"/>
      <c r="N50" s="42"/>
      <c r="O50" s="47"/>
      <c r="P50" s="42"/>
      <c r="Q50" s="171"/>
      <c r="R50" s="8"/>
      <c r="S50" s="112"/>
      <c r="T50" s="42"/>
      <c r="U50" s="115"/>
      <c r="V50" s="42"/>
      <c r="W50" s="110"/>
      <c r="X50" s="8"/>
      <c r="Y50" s="110"/>
      <c r="Z50" s="8"/>
      <c r="AC50" s="110"/>
      <c r="AD50" s="8"/>
      <c r="AE50" s="110"/>
      <c r="AF50" s="8"/>
    </row>
    <row r="51" spans="1:32" ht="12.75" customHeight="1">
      <c r="A51" s="118">
        <v>47</v>
      </c>
      <c r="B51" s="144"/>
      <c r="C51" s="199"/>
      <c r="D51" s="200"/>
      <c r="E51" s="195"/>
      <c r="G51" s="44">
        <f t="shared" si="2"/>
        <v>0</v>
      </c>
      <c r="H51" s="45">
        <f t="shared" si="3"/>
        <v>0</v>
      </c>
      <c r="K51" s="110"/>
      <c r="L51" s="8"/>
      <c r="Q51" s="171"/>
      <c r="R51" s="8"/>
      <c r="S51" s="110"/>
      <c r="T51" s="8"/>
      <c r="U51" s="123"/>
      <c r="V51" s="8"/>
      <c r="W51" s="110"/>
      <c r="X51" s="8"/>
      <c r="AA51" s="110"/>
      <c r="AB51" s="8"/>
      <c r="AC51" s="110"/>
      <c r="AD51" s="8"/>
      <c r="AE51" s="110"/>
      <c r="AF51" s="8"/>
    </row>
    <row r="52" spans="1:32" ht="12.75" customHeight="1">
      <c r="A52" s="118">
        <v>48</v>
      </c>
      <c r="B52"/>
      <c r="C52"/>
      <c r="D52" s="9"/>
      <c r="E52" s="7"/>
      <c r="G52" s="44">
        <f t="shared" si="2"/>
        <v>0</v>
      </c>
      <c r="H52" s="45">
        <f t="shared" si="3"/>
        <v>0</v>
      </c>
      <c r="M52" s="110"/>
      <c r="N52" s="8"/>
      <c r="Q52" s="171"/>
      <c r="R52" s="8"/>
      <c r="S52" s="110"/>
      <c r="T52" s="8"/>
      <c r="U52" s="115"/>
      <c r="V52" s="42"/>
      <c r="W52" s="110"/>
      <c r="X52" s="8"/>
      <c r="AA52" s="110"/>
      <c r="AB52" s="8"/>
      <c r="AC52" s="112"/>
      <c r="AD52" s="43"/>
      <c r="AE52" s="110"/>
      <c r="AF52" s="43"/>
    </row>
    <row r="53" spans="1:32" ht="12.75" customHeight="1">
      <c r="A53" s="118">
        <v>50</v>
      </c>
      <c r="B53"/>
      <c r="C53"/>
      <c r="D53" s="9"/>
      <c r="E53" s="7"/>
      <c r="G53" s="44">
        <f t="shared" si="2"/>
        <v>0</v>
      </c>
      <c r="H53" s="45">
        <f t="shared" si="3"/>
        <v>0</v>
      </c>
      <c r="I53" s="110"/>
      <c r="J53" s="8"/>
      <c r="K53" s="110"/>
      <c r="L53" s="8"/>
      <c r="Q53" s="171"/>
      <c r="R53" s="8"/>
      <c r="S53" s="110"/>
      <c r="T53" s="8"/>
      <c r="U53" s="123"/>
      <c r="V53" s="8"/>
      <c r="W53" s="110"/>
      <c r="X53" s="8"/>
      <c r="Y53" s="112"/>
      <c r="Z53" s="49"/>
      <c r="AA53" s="110"/>
      <c r="AB53" s="8"/>
      <c r="AC53" s="115"/>
      <c r="AD53" s="42"/>
      <c r="AE53" s="110"/>
      <c r="AF53" s="8"/>
    </row>
    <row r="54" spans="1:32" ht="12.75" customHeight="1">
      <c r="A54" s="118">
        <v>49</v>
      </c>
      <c r="B54" s="144"/>
      <c r="C54" s="199"/>
      <c r="D54" s="200"/>
      <c r="E54" s="195"/>
      <c r="F54" s="169"/>
      <c r="G54" s="44">
        <f t="shared" si="2"/>
        <v>0</v>
      </c>
      <c r="H54" s="45">
        <f t="shared" si="3"/>
        <v>0</v>
      </c>
      <c r="I54" s="110"/>
      <c r="J54" s="8"/>
      <c r="K54" s="110"/>
      <c r="L54" s="8"/>
      <c r="M54" s="116"/>
      <c r="N54" s="49"/>
      <c r="O54" s="48"/>
      <c r="P54" s="49"/>
      <c r="Q54" s="171"/>
      <c r="R54" s="8"/>
      <c r="S54" s="110"/>
      <c r="T54" s="8"/>
      <c r="U54" s="123"/>
      <c r="V54" s="8"/>
      <c r="W54" s="110"/>
      <c r="X54" s="8"/>
      <c r="AC54" s="110"/>
      <c r="AD54" s="8"/>
      <c r="AE54" s="110"/>
      <c r="AF54" s="8"/>
    </row>
    <row r="55" spans="1:32" ht="12.75" customHeight="1">
      <c r="A55" s="118">
        <v>51</v>
      </c>
      <c r="B55" s="144"/>
      <c r="C55" s="199"/>
      <c r="D55" s="200"/>
      <c r="E55" s="195"/>
      <c r="G55" s="44">
        <f t="shared" si="2"/>
        <v>0</v>
      </c>
      <c r="H55" s="45">
        <f t="shared" si="3"/>
        <v>0</v>
      </c>
      <c r="K55" s="110"/>
      <c r="L55" s="8"/>
      <c r="M55" s="110"/>
      <c r="N55" s="8"/>
      <c r="Q55" s="110"/>
      <c r="R55" s="8"/>
      <c r="S55" s="110"/>
      <c r="T55" s="8"/>
      <c r="U55" s="123"/>
      <c r="V55" s="8"/>
      <c r="W55" s="110"/>
      <c r="X55" s="8"/>
      <c r="AA55" s="110"/>
      <c r="AB55" s="8"/>
      <c r="AE55" s="110"/>
      <c r="AF55" s="8"/>
    </row>
    <row r="56" spans="1:32" ht="12.75" customHeight="1">
      <c r="A56" s="118">
        <v>52</v>
      </c>
      <c r="B56" s="144"/>
      <c r="C56" s="199"/>
      <c r="D56" s="200"/>
      <c r="E56" s="195"/>
      <c r="G56" s="44">
        <f t="shared" si="2"/>
        <v>0</v>
      </c>
      <c r="H56" s="45">
        <f t="shared" si="3"/>
        <v>0</v>
      </c>
      <c r="M56" s="110"/>
      <c r="N56" s="8"/>
      <c r="Q56" s="171"/>
      <c r="R56" s="8"/>
      <c r="S56" s="110"/>
      <c r="T56" s="8"/>
      <c r="Y56" s="112"/>
      <c r="Z56" s="43"/>
      <c r="AA56" s="110"/>
      <c r="AB56" s="8"/>
      <c r="AC56" s="110"/>
      <c r="AD56" s="8"/>
      <c r="AE56" s="110"/>
      <c r="AF56" s="8"/>
    </row>
    <row r="57" spans="1:32" ht="12.75" customHeight="1">
      <c r="A57" s="118">
        <v>53</v>
      </c>
      <c r="B57" s="144"/>
      <c r="C57" s="199"/>
      <c r="D57" s="200"/>
      <c r="E57" s="195"/>
      <c r="F57" s="169"/>
      <c r="G57" s="44">
        <f t="shared" si="2"/>
        <v>0</v>
      </c>
      <c r="H57" s="45">
        <f t="shared" si="3"/>
        <v>0</v>
      </c>
      <c r="I57" s="110"/>
      <c r="J57" s="8"/>
      <c r="K57" s="110"/>
      <c r="L57" s="8"/>
      <c r="M57" s="115"/>
      <c r="N57" s="42"/>
      <c r="O57" s="47"/>
      <c r="P57" s="42"/>
      <c r="Q57" s="171"/>
      <c r="R57" s="8"/>
      <c r="S57" s="110"/>
      <c r="T57" s="8"/>
      <c r="U57" s="123"/>
      <c r="V57" s="8"/>
      <c r="W57" s="110"/>
      <c r="X57" s="8"/>
      <c r="Y57" s="112"/>
      <c r="Z57" s="42"/>
      <c r="AC57" s="110"/>
      <c r="AD57" s="8"/>
      <c r="AE57" s="110"/>
      <c r="AF57" s="8"/>
    </row>
    <row r="58" spans="1:32" ht="12.75" customHeight="1">
      <c r="A58" s="118">
        <v>54</v>
      </c>
      <c r="B58"/>
      <c r="C58"/>
      <c r="D58" s="9"/>
      <c r="E58" s="7"/>
      <c r="F58" s="169"/>
      <c r="G58" s="44">
        <f t="shared" si="2"/>
        <v>0</v>
      </c>
      <c r="H58" s="45">
        <f t="shared" si="3"/>
        <v>0</v>
      </c>
      <c r="I58" s="191"/>
      <c r="J58" s="49"/>
      <c r="K58" s="191"/>
      <c r="L58" s="49"/>
      <c r="M58" s="110"/>
      <c r="N58" s="49"/>
      <c r="O58" s="48"/>
      <c r="P58" s="49"/>
      <c r="Q58" s="171"/>
      <c r="R58" s="8"/>
      <c r="S58" s="110"/>
      <c r="T58" s="8"/>
      <c r="U58" s="110"/>
      <c r="V58" s="8"/>
      <c r="W58" s="110"/>
      <c r="X58" s="8"/>
      <c r="Y58" s="110"/>
      <c r="Z58" s="8"/>
      <c r="AA58" s="110"/>
      <c r="AB58" s="8"/>
      <c r="AC58" s="110"/>
      <c r="AD58" s="8"/>
      <c r="AE58" s="110"/>
      <c r="AF58" s="8"/>
    </row>
    <row r="59" spans="1:32" ht="12.75" customHeight="1">
      <c r="A59" s="118">
        <v>55</v>
      </c>
      <c r="B59" s="144"/>
      <c r="C59" s="199"/>
      <c r="D59" s="200"/>
      <c r="E59" s="195"/>
      <c r="G59" s="44">
        <f t="shared" si="2"/>
        <v>0</v>
      </c>
      <c r="H59" s="45">
        <f t="shared" si="3"/>
        <v>0</v>
      </c>
      <c r="U59" s="123"/>
      <c r="V59" s="8"/>
      <c r="W59" s="110"/>
      <c r="X59" s="8"/>
      <c r="Y59" s="110"/>
      <c r="Z59" s="8"/>
      <c r="AA59" s="110"/>
      <c r="AB59" s="8"/>
      <c r="AC59" s="110"/>
      <c r="AD59" s="8"/>
      <c r="AE59" s="110"/>
      <c r="AF59" s="8"/>
    </row>
    <row r="60" spans="1:32" ht="12.75" customHeight="1">
      <c r="A60" s="118">
        <v>56</v>
      </c>
      <c r="B60" s="144"/>
      <c r="C60" s="199"/>
      <c r="D60" s="200"/>
      <c r="E60" s="195"/>
      <c r="G60" s="44">
        <f t="shared" si="2"/>
        <v>0</v>
      </c>
      <c r="H60" s="45">
        <f t="shared" si="3"/>
        <v>0</v>
      </c>
      <c r="U60" s="123"/>
      <c r="V60" s="8"/>
      <c r="W60" s="110"/>
      <c r="X60" s="8"/>
      <c r="AA60" s="110"/>
      <c r="AB60" s="8"/>
      <c r="AE60" s="110"/>
      <c r="AF60" s="8"/>
    </row>
    <row r="61" spans="1:32" ht="12.75" customHeight="1">
      <c r="A61" s="118">
        <v>57</v>
      </c>
      <c r="B61" s="144"/>
      <c r="C61" s="199"/>
      <c r="D61" s="200"/>
      <c r="E61" s="195"/>
      <c r="G61" s="44">
        <f t="shared" si="2"/>
        <v>0</v>
      </c>
      <c r="H61" s="45">
        <f t="shared" si="3"/>
        <v>0</v>
      </c>
      <c r="I61" s="110"/>
      <c r="J61" s="8"/>
      <c r="K61" s="110"/>
      <c r="L61" s="8"/>
      <c r="Q61" s="171"/>
      <c r="R61" s="8"/>
      <c r="S61" s="110"/>
      <c r="T61" s="8"/>
      <c r="U61" s="123"/>
      <c r="V61" s="8"/>
      <c r="W61" s="110"/>
      <c r="X61" s="8"/>
      <c r="Y61" s="110"/>
      <c r="Z61" s="8"/>
      <c r="AA61" s="110"/>
      <c r="AB61" s="8"/>
      <c r="AC61" s="110"/>
      <c r="AD61" s="8"/>
      <c r="AE61" s="110"/>
      <c r="AF61" s="8"/>
    </row>
    <row r="62" spans="1:32" ht="12.75" customHeight="1">
      <c r="A62" s="118">
        <v>58</v>
      </c>
      <c r="B62"/>
      <c r="C62"/>
      <c r="D62" s="9"/>
      <c r="E62" s="7"/>
      <c r="G62" s="44">
        <f t="shared" si="2"/>
        <v>0</v>
      </c>
      <c r="H62" s="45">
        <f t="shared" si="3"/>
        <v>0</v>
      </c>
      <c r="I62" s="110"/>
      <c r="J62" s="8"/>
      <c r="K62" s="110"/>
      <c r="L62" s="8"/>
      <c r="Q62" s="171"/>
      <c r="R62" s="8"/>
      <c r="S62" s="110"/>
      <c r="T62" s="8"/>
      <c r="U62" s="123"/>
      <c r="V62" s="8"/>
      <c r="W62" s="110"/>
      <c r="X62" s="8"/>
      <c r="AA62" s="110"/>
      <c r="AB62" s="8"/>
      <c r="AC62" s="110"/>
      <c r="AD62" s="8"/>
      <c r="AE62" s="110"/>
      <c r="AF62" s="8"/>
    </row>
    <row r="63" spans="1:32" ht="12.75" customHeight="1">
      <c r="A63" s="118">
        <v>59</v>
      </c>
      <c r="B63" s="144"/>
      <c r="C63" s="144"/>
      <c r="D63" s="9"/>
      <c r="E63" s="190"/>
      <c r="G63" s="44">
        <f t="shared" si="2"/>
        <v>0</v>
      </c>
      <c r="H63" s="45">
        <f t="shared" si="3"/>
        <v>0</v>
      </c>
      <c r="K63" s="110"/>
      <c r="L63" s="8"/>
      <c r="S63" s="110"/>
      <c r="T63" s="8"/>
      <c r="U63" s="123"/>
      <c r="V63" s="8"/>
      <c r="Y63" s="110"/>
      <c r="Z63" s="8"/>
      <c r="AC63" s="110"/>
      <c r="AD63" s="8"/>
    </row>
    <row r="64" spans="1:32" ht="12.75" customHeight="1">
      <c r="A64" s="118">
        <v>60</v>
      </c>
      <c r="B64" s="141"/>
      <c r="C64" s="142"/>
      <c r="D64" s="9"/>
      <c r="E64" s="10"/>
      <c r="F64" s="169"/>
      <c r="G64" s="44">
        <f t="shared" ref="G64:G69" si="4">IF((COUNT(I64:AF64)/2)&gt;=5,SUM(LARGE(I64:AF64,COUNT(I64:AF64)/2+1),LARGE(I64:AF64,COUNT(I64:AF64)/2+2),LARGE(I64:AF64,COUNT(I64:AF64)/2+3),LARGE(I64:AF64,COUNT(I64:AF64)/2+4),LARGE(I64:AF64,COUNT(I64:AF64)/2+5)),SUM(I64,K64,M64,O64,Q64,S64,U64,Y64,W64,,AA64,AC64,AE64))</f>
        <v>0</v>
      </c>
      <c r="H64" s="45">
        <f t="shared" ref="H64:H69" si="5">IF((COUNT(I64:AF64)/2)&gt;=5,SUM(LARGE(I64:AF64,1),LARGE(I64:AF64,2),LARGE(I64:AF64,3),LARGE(I64:AF64,4),LARGE(I64:AF64,5)),SUM(J64,L64,N64,P64,R64,T64,V64,X64,Z64,AB64,AD64,AF64))</f>
        <v>0</v>
      </c>
      <c r="I64" s="191"/>
      <c r="J64" s="49"/>
      <c r="K64" s="110"/>
      <c r="L64" s="8"/>
      <c r="M64" s="110"/>
      <c r="N64" s="8"/>
      <c r="O64" s="48"/>
      <c r="P64" s="49"/>
      <c r="Q64" s="174"/>
      <c r="R64" s="43"/>
      <c r="S64" s="110"/>
      <c r="T64" s="8"/>
      <c r="U64" s="123"/>
      <c r="V64" s="8"/>
      <c r="AA64" s="110"/>
      <c r="AB64" s="8"/>
      <c r="AC64" s="110"/>
      <c r="AD64" s="8"/>
      <c r="AE64" s="110"/>
      <c r="AF64" s="8"/>
    </row>
    <row r="65" spans="1:32" ht="12.75" customHeight="1">
      <c r="A65" s="118">
        <v>61</v>
      </c>
      <c r="B65" s="141"/>
      <c r="C65" s="156"/>
      <c r="D65" s="9"/>
      <c r="E65" s="10"/>
      <c r="F65" s="169"/>
      <c r="G65" s="44">
        <f t="shared" si="4"/>
        <v>0</v>
      </c>
      <c r="H65" s="45">
        <f t="shared" si="5"/>
        <v>0</v>
      </c>
      <c r="I65" s="192"/>
      <c r="J65" s="43"/>
      <c r="K65" s="110"/>
      <c r="L65" s="8"/>
      <c r="M65" s="116"/>
      <c r="N65" s="49"/>
      <c r="O65" s="46"/>
      <c r="P65" s="43"/>
      <c r="Q65" s="175"/>
      <c r="R65" s="42"/>
      <c r="S65" s="110"/>
      <c r="T65" s="8"/>
      <c r="U65" s="112"/>
      <c r="V65" s="43"/>
      <c r="W65" s="112"/>
      <c r="X65" s="43"/>
      <c r="Z65" s="42"/>
    </row>
    <row r="66" spans="1:32" ht="12.75" customHeight="1">
      <c r="A66" s="118">
        <v>62</v>
      </c>
      <c r="B66" s="141"/>
      <c r="C66" s="142"/>
      <c r="D66" s="9"/>
      <c r="E66" s="10"/>
      <c r="G66" s="44">
        <f t="shared" si="4"/>
        <v>0</v>
      </c>
      <c r="H66" s="45">
        <f t="shared" si="5"/>
        <v>0</v>
      </c>
      <c r="I66" s="110"/>
      <c r="J66" s="8"/>
      <c r="K66" s="110"/>
      <c r="L66" s="8"/>
      <c r="U66" s="123"/>
      <c r="V66" s="8"/>
      <c r="W66" s="110"/>
      <c r="X66" s="8"/>
      <c r="Y66" s="110"/>
      <c r="Z66" s="8"/>
      <c r="AA66" s="110"/>
      <c r="AB66" s="8"/>
      <c r="AE66" s="110"/>
      <c r="AF66" s="43"/>
    </row>
    <row r="67" spans="1:32" ht="12.75" customHeight="1">
      <c r="A67" s="118">
        <v>63</v>
      </c>
      <c r="B67"/>
      <c r="C67"/>
      <c r="D67" s="9"/>
      <c r="E67" s="10"/>
      <c r="G67" s="44">
        <f t="shared" si="4"/>
        <v>0</v>
      </c>
      <c r="H67" s="45">
        <f t="shared" si="5"/>
        <v>0</v>
      </c>
      <c r="U67" s="123"/>
      <c r="V67" s="8"/>
      <c r="W67" s="110"/>
      <c r="X67" s="8"/>
      <c r="AA67" s="110"/>
      <c r="AB67" s="8"/>
      <c r="AC67" s="110"/>
      <c r="AD67" s="8"/>
      <c r="AE67" s="110"/>
      <c r="AF67" s="8"/>
    </row>
    <row r="68" spans="1:32" ht="12.75" customHeight="1">
      <c r="A68" s="118">
        <v>64</v>
      </c>
      <c r="B68" s="141"/>
      <c r="C68" s="156"/>
      <c r="D68" s="9"/>
      <c r="E68" s="10"/>
      <c r="G68" s="44">
        <f t="shared" si="4"/>
        <v>0</v>
      </c>
      <c r="H68" s="45">
        <f t="shared" si="5"/>
        <v>0</v>
      </c>
      <c r="Q68" s="171"/>
      <c r="R68" s="8"/>
      <c r="S68" s="110"/>
      <c r="T68" s="42"/>
      <c r="U68" s="110"/>
      <c r="V68" s="8"/>
      <c r="W68" s="110"/>
      <c r="X68" s="8"/>
      <c r="Y68" s="110"/>
      <c r="Z68" s="8"/>
    </row>
    <row r="69" spans="1:32" ht="12.75" customHeight="1">
      <c r="A69" s="118">
        <v>66</v>
      </c>
      <c r="B69" s="141"/>
      <c r="C69" s="142"/>
      <c r="D69" s="9"/>
      <c r="E69" s="10"/>
      <c r="F69" s="169"/>
      <c r="G69" s="44">
        <f t="shared" si="4"/>
        <v>0</v>
      </c>
      <c r="H69" s="45">
        <f t="shared" si="5"/>
        <v>0</v>
      </c>
      <c r="I69" s="110"/>
      <c r="J69" s="8"/>
      <c r="K69" s="110"/>
      <c r="L69" s="8"/>
      <c r="M69" s="110"/>
      <c r="N69" s="8"/>
      <c r="O69" s="47"/>
      <c r="P69" s="42"/>
      <c r="Q69" s="171"/>
      <c r="R69" s="8"/>
      <c r="S69" s="110"/>
      <c r="T69" s="8"/>
      <c r="U69" s="123"/>
      <c r="V69" s="8"/>
      <c r="W69" s="110"/>
      <c r="X69" s="8"/>
      <c r="AA69" s="110"/>
      <c r="AB69" s="8"/>
      <c r="AC69" s="110"/>
      <c r="AD69" s="8"/>
      <c r="AE69" s="110"/>
      <c r="AF69" s="8"/>
    </row>
    <row r="70" spans="1:32" ht="12.75" customHeight="1">
      <c r="A70" s="118">
        <v>65</v>
      </c>
      <c r="B70"/>
      <c r="C70"/>
      <c r="D70" s="9"/>
      <c r="E70" s="10"/>
      <c r="F70" s="169"/>
      <c r="G70" s="189">
        <f t="shared" ref="G70:G132" si="6">IF((COUNT(I70:AD70)/2)&gt;=4,SUM(LARGE(I70:AD70,COUNT(I70:AD70)/2+1),LARGE(I70:AD70,COUNT(I70:AD70)/2+2),LARGE(I70:AD70,COUNT(I70:AD70)/2+3),LARGE(I70:AD70,COUNT(I70:AD70)/2+4)),SUM(I70,K70,M70,O70,Q70,S70,U70,Y70,W70,,AA70,AC70))</f>
        <v>0</v>
      </c>
      <c r="H70" s="159">
        <f t="shared" ref="H70:H132" si="7">IF((COUNT(I70:AD70)/2)&gt;=5,SUM(LARGE(I70:AD70,1),LARGE(I70:AD70,2),LARGE(I70:AD70,3),LARGE(I70:AD70,4)),SUM(J70,L70,N70,P70,R70,T70,V70,X70,Z70,AB70,AD70))</f>
        <v>0</v>
      </c>
      <c r="I70" s="192"/>
      <c r="J70" s="43"/>
      <c r="K70" s="192"/>
      <c r="L70" s="43"/>
      <c r="M70" s="115"/>
      <c r="N70" s="42"/>
      <c r="O70" s="47"/>
      <c r="P70" s="42"/>
      <c r="Q70" s="171"/>
      <c r="R70" s="8"/>
      <c r="S70" s="112"/>
      <c r="T70" s="43"/>
      <c r="U70" s="112"/>
      <c r="V70" s="43"/>
      <c r="W70" s="112"/>
      <c r="X70" s="43"/>
      <c r="Y70" s="112"/>
      <c r="Z70" s="43"/>
    </row>
    <row r="71" spans="1:32" ht="12.75" customHeight="1">
      <c r="A71" s="118">
        <v>67</v>
      </c>
      <c r="B71"/>
      <c r="C71"/>
      <c r="D71" s="9"/>
      <c r="E71" s="10"/>
      <c r="G71" s="189">
        <f t="shared" si="6"/>
        <v>0</v>
      </c>
      <c r="H71" s="159">
        <f t="shared" si="7"/>
        <v>0</v>
      </c>
      <c r="S71" s="110"/>
      <c r="T71" s="8"/>
    </row>
    <row r="72" spans="1:32" ht="12.75" customHeight="1">
      <c r="A72" s="118">
        <v>68</v>
      </c>
      <c r="B72" s="121"/>
      <c r="C72" s="121"/>
      <c r="D72" s="129"/>
      <c r="E72" s="120"/>
      <c r="G72" s="189">
        <f t="shared" si="6"/>
        <v>0</v>
      </c>
      <c r="H72" s="159">
        <f t="shared" si="7"/>
        <v>0</v>
      </c>
      <c r="U72" s="123"/>
      <c r="V72" s="8"/>
    </row>
    <row r="73" spans="1:32" ht="12.75" customHeight="1">
      <c r="A73" s="118">
        <v>69</v>
      </c>
      <c r="B73"/>
      <c r="C73"/>
      <c r="D73" s="9"/>
      <c r="E73" s="10"/>
      <c r="G73" s="189">
        <f t="shared" si="6"/>
        <v>0</v>
      </c>
      <c r="H73" s="159">
        <f t="shared" si="7"/>
        <v>0</v>
      </c>
      <c r="W73" s="110"/>
      <c r="X73" s="8"/>
    </row>
    <row r="74" spans="1:32" ht="12.75" customHeight="1">
      <c r="A74" s="118">
        <v>70</v>
      </c>
      <c r="B74" s="121"/>
      <c r="C74" s="121"/>
      <c r="D74" s="129"/>
      <c r="E74" s="120"/>
      <c r="F74" s="169"/>
      <c r="G74" s="189">
        <f t="shared" si="6"/>
        <v>0</v>
      </c>
      <c r="H74" s="159">
        <f t="shared" si="7"/>
        <v>0</v>
      </c>
      <c r="I74" s="110"/>
      <c r="J74" s="8"/>
      <c r="K74" s="110"/>
      <c r="L74" s="8"/>
      <c r="M74" s="110"/>
      <c r="N74" s="8"/>
      <c r="O74" s="47"/>
      <c r="P74" s="42"/>
      <c r="Q74" s="171"/>
      <c r="R74" s="8"/>
      <c r="S74" s="110"/>
      <c r="T74" s="8"/>
      <c r="U74" s="110"/>
      <c r="V74" s="8"/>
      <c r="W74" s="112"/>
      <c r="X74" s="43"/>
      <c r="Y74" s="110"/>
      <c r="Z74" s="8"/>
    </row>
    <row r="75" spans="1:32" ht="12.75" customHeight="1">
      <c r="A75" s="118">
        <v>71</v>
      </c>
      <c r="B75"/>
      <c r="C75"/>
      <c r="D75" s="9"/>
      <c r="E75" s="10"/>
      <c r="G75" s="189">
        <f t="shared" si="6"/>
        <v>0</v>
      </c>
      <c r="H75" s="159">
        <f t="shared" si="7"/>
        <v>0</v>
      </c>
      <c r="W75" s="110"/>
      <c r="X75" s="8"/>
      <c r="Y75" s="110"/>
      <c r="Z75" s="8"/>
    </row>
    <row r="76" spans="1:32" ht="12.75" customHeight="1">
      <c r="A76" s="118">
        <v>72</v>
      </c>
      <c r="B76"/>
      <c r="C76"/>
      <c r="D76" s="9"/>
      <c r="E76" s="10"/>
      <c r="F76" s="169"/>
      <c r="G76" s="189">
        <f t="shared" si="6"/>
        <v>0</v>
      </c>
      <c r="H76" s="159">
        <f t="shared" si="7"/>
        <v>0</v>
      </c>
      <c r="I76" s="191"/>
      <c r="J76" s="42"/>
      <c r="K76" s="110"/>
      <c r="L76" s="8"/>
      <c r="M76" s="115"/>
      <c r="N76" s="42"/>
      <c r="O76" s="48"/>
      <c r="P76" s="49"/>
      <c r="Q76" s="174"/>
      <c r="R76" s="43"/>
      <c r="S76" s="110"/>
      <c r="T76" s="8"/>
      <c r="U76" s="115"/>
      <c r="V76" s="42"/>
      <c r="W76" s="116"/>
      <c r="X76" s="49"/>
      <c r="Y76" s="112"/>
      <c r="Z76" s="49"/>
    </row>
    <row r="77" spans="1:32" ht="12.75" customHeight="1">
      <c r="A77" s="118">
        <v>73</v>
      </c>
      <c r="B77" s="121"/>
      <c r="C77" s="121"/>
      <c r="D77" s="129"/>
      <c r="E77" s="120"/>
      <c r="G77" s="189">
        <f t="shared" si="6"/>
        <v>0</v>
      </c>
      <c r="H77" s="159">
        <f t="shared" si="7"/>
        <v>0</v>
      </c>
      <c r="U77" s="123"/>
      <c r="V77" s="8"/>
    </row>
    <row r="78" spans="1:32" ht="12.75" customHeight="1">
      <c r="A78" s="118">
        <v>74</v>
      </c>
      <c r="B78"/>
      <c r="C78"/>
      <c r="D78" s="9"/>
      <c r="E78" s="10"/>
      <c r="G78" s="189">
        <f t="shared" si="6"/>
        <v>0</v>
      </c>
      <c r="H78" s="159">
        <f t="shared" si="7"/>
        <v>0</v>
      </c>
      <c r="W78" s="110"/>
      <c r="X78" s="8"/>
    </row>
    <row r="79" spans="1:32" ht="12.75" customHeight="1">
      <c r="A79" s="118">
        <v>75</v>
      </c>
      <c r="B79"/>
      <c r="C79"/>
      <c r="D79" s="9"/>
      <c r="E79" s="10"/>
      <c r="G79" s="189">
        <f t="shared" si="6"/>
        <v>0</v>
      </c>
      <c r="H79" s="159">
        <f t="shared" si="7"/>
        <v>0</v>
      </c>
      <c r="W79" s="110"/>
      <c r="X79" s="8"/>
      <c r="Y79" s="110"/>
      <c r="Z79" s="8"/>
    </row>
    <row r="80" spans="1:32" ht="12.75" customHeight="1">
      <c r="A80" s="118">
        <v>76</v>
      </c>
      <c r="B80"/>
      <c r="C80"/>
      <c r="D80" s="9"/>
      <c r="E80" s="10"/>
      <c r="G80" s="189">
        <f t="shared" si="6"/>
        <v>0</v>
      </c>
      <c r="H80" s="159">
        <f t="shared" si="7"/>
        <v>0</v>
      </c>
      <c r="W80" s="110"/>
      <c r="X80" s="8"/>
    </row>
    <row r="81" spans="1:26" ht="12.75" customHeight="1">
      <c r="A81" s="118">
        <v>77</v>
      </c>
      <c r="B81" s="121"/>
      <c r="C81" s="121"/>
      <c r="D81" s="129"/>
      <c r="E81" s="120"/>
      <c r="G81" s="189">
        <f t="shared" si="6"/>
        <v>0</v>
      </c>
      <c r="H81" s="159">
        <f t="shared" si="7"/>
        <v>0</v>
      </c>
      <c r="U81" s="123"/>
      <c r="V81" s="8"/>
    </row>
    <row r="82" spans="1:26" ht="12.75" customHeight="1">
      <c r="A82" s="118">
        <v>78</v>
      </c>
      <c r="B82"/>
      <c r="C82"/>
      <c r="D82" s="9"/>
      <c r="E82" s="10"/>
      <c r="G82" s="189">
        <f t="shared" si="6"/>
        <v>0</v>
      </c>
      <c r="H82" s="159">
        <f t="shared" si="7"/>
        <v>0</v>
      </c>
      <c r="W82" s="110"/>
      <c r="X82" s="8"/>
      <c r="Y82" s="110"/>
      <c r="Z82" s="8"/>
    </row>
    <row r="83" spans="1:26" ht="12.75" customHeight="1">
      <c r="A83" s="118">
        <v>79</v>
      </c>
      <c r="B83"/>
      <c r="C83"/>
      <c r="D83" s="9"/>
      <c r="E83" s="10"/>
      <c r="G83" s="189">
        <f t="shared" si="6"/>
        <v>0</v>
      </c>
      <c r="H83" s="159">
        <f t="shared" si="7"/>
        <v>0</v>
      </c>
      <c r="S83" s="110"/>
      <c r="T83" s="8"/>
      <c r="U83" s="110"/>
      <c r="V83" s="8"/>
      <c r="W83" s="110"/>
      <c r="X83" s="8"/>
      <c r="Y83" s="110"/>
      <c r="Z83" s="8"/>
    </row>
    <row r="84" spans="1:26" ht="12.75" customHeight="1">
      <c r="A84" s="118">
        <v>80</v>
      </c>
      <c r="B84"/>
      <c r="C84"/>
      <c r="D84" s="9"/>
      <c r="E84" s="10"/>
      <c r="F84" s="169"/>
      <c r="G84" s="189">
        <f t="shared" si="6"/>
        <v>0</v>
      </c>
      <c r="H84" s="159">
        <f t="shared" si="7"/>
        <v>0</v>
      </c>
      <c r="I84" s="191"/>
      <c r="J84" s="49"/>
      <c r="K84" s="191"/>
      <c r="L84" s="49"/>
      <c r="M84" s="116"/>
      <c r="N84" s="49"/>
      <c r="O84" s="48"/>
      <c r="P84" s="49"/>
      <c r="Q84" s="173"/>
      <c r="R84" s="49"/>
      <c r="S84" s="110"/>
      <c r="T84" s="8"/>
      <c r="U84" s="112"/>
      <c r="V84" s="43"/>
      <c r="W84" s="115"/>
      <c r="X84" s="42"/>
      <c r="Y84" s="112"/>
    </row>
    <row r="85" spans="1:26" ht="12.75" customHeight="1">
      <c r="A85" s="118">
        <v>81</v>
      </c>
      <c r="B85"/>
      <c r="C85"/>
      <c r="D85" s="9"/>
      <c r="E85" s="10"/>
      <c r="G85" s="189">
        <f t="shared" si="6"/>
        <v>0</v>
      </c>
      <c r="H85" s="159">
        <f t="shared" si="7"/>
        <v>0</v>
      </c>
      <c r="W85" s="110"/>
      <c r="X85" s="8"/>
    </row>
    <row r="86" spans="1:26" ht="12.75" customHeight="1">
      <c r="A86" s="118">
        <v>82</v>
      </c>
      <c r="B86"/>
      <c r="C86"/>
      <c r="D86" s="9"/>
      <c r="E86" s="10"/>
      <c r="F86" s="169"/>
      <c r="G86" s="189">
        <f t="shared" si="6"/>
        <v>0</v>
      </c>
      <c r="H86" s="159">
        <f t="shared" si="7"/>
        <v>0</v>
      </c>
      <c r="I86" s="191"/>
      <c r="J86" s="49"/>
      <c r="K86" s="191"/>
      <c r="L86" s="49"/>
      <c r="M86" s="116"/>
      <c r="N86" s="49"/>
      <c r="O86" s="48"/>
      <c r="P86" s="49"/>
      <c r="Q86" s="174"/>
      <c r="R86" s="43"/>
      <c r="S86" s="110"/>
      <c r="T86" s="8"/>
      <c r="U86" s="110"/>
      <c r="V86" s="8"/>
      <c r="W86" s="112"/>
      <c r="X86" s="43"/>
      <c r="Z86" s="49"/>
    </row>
    <row r="87" spans="1:26" ht="12.75" customHeight="1">
      <c r="A87" s="118">
        <v>83</v>
      </c>
      <c r="B87" s="121"/>
      <c r="C87" s="121"/>
      <c r="D87" s="129"/>
      <c r="E87" s="120"/>
      <c r="G87" s="189">
        <f t="shared" si="6"/>
        <v>0</v>
      </c>
      <c r="H87" s="159">
        <f t="shared" si="7"/>
        <v>0</v>
      </c>
      <c r="W87" s="110"/>
      <c r="X87" s="8"/>
    </row>
    <row r="88" spans="1:26" ht="12.75" customHeight="1">
      <c r="A88" s="118">
        <v>84</v>
      </c>
      <c r="B88"/>
      <c r="C88"/>
      <c r="D88" s="9"/>
      <c r="E88" s="10"/>
      <c r="G88" s="189">
        <f t="shared" si="6"/>
        <v>0</v>
      </c>
      <c r="H88" s="159">
        <f t="shared" si="7"/>
        <v>0</v>
      </c>
    </row>
    <row r="89" spans="1:26" ht="12.75" customHeight="1">
      <c r="A89" s="118">
        <v>85</v>
      </c>
      <c r="D89" s="9"/>
      <c r="G89" s="189">
        <f t="shared" si="6"/>
        <v>0</v>
      </c>
      <c r="H89" s="159">
        <f t="shared" si="7"/>
        <v>0</v>
      </c>
    </row>
    <row r="90" spans="1:26" ht="12.75" customHeight="1">
      <c r="A90" s="118">
        <v>86</v>
      </c>
      <c r="D90" s="9"/>
      <c r="G90" s="189">
        <f t="shared" si="6"/>
        <v>0</v>
      </c>
      <c r="H90" s="159">
        <f t="shared" si="7"/>
        <v>0</v>
      </c>
    </row>
    <row r="91" spans="1:26" ht="12.75" customHeight="1">
      <c r="A91" s="118">
        <v>87</v>
      </c>
      <c r="D91" s="9"/>
      <c r="G91" s="189">
        <f t="shared" si="6"/>
        <v>0</v>
      </c>
      <c r="H91" s="159">
        <f t="shared" si="7"/>
        <v>0</v>
      </c>
    </row>
    <row r="92" spans="1:26" ht="12.75" customHeight="1">
      <c r="A92" s="118">
        <v>88</v>
      </c>
      <c r="D92" s="9"/>
      <c r="G92" s="189">
        <f t="shared" si="6"/>
        <v>0</v>
      </c>
      <c r="H92" s="159">
        <f t="shared" si="7"/>
        <v>0</v>
      </c>
    </row>
    <row r="93" spans="1:26" ht="12.75" customHeight="1">
      <c r="A93" s="118">
        <v>89</v>
      </c>
      <c r="D93" s="9"/>
      <c r="G93" s="189">
        <f t="shared" si="6"/>
        <v>0</v>
      </c>
      <c r="H93" s="159">
        <f t="shared" si="7"/>
        <v>0</v>
      </c>
    </row>
    <row r="94" spans="1:26" ht="12.75" customHeight="1">
      <c r="A94" s="118">
        <v>90</v>
      </c>
      <c r="D94" s="9"/>
      <c r="G94" s="189">
        <f t="shared" si="6"/>
        <v>0</v>
      </c>
      <c r="H94" s="159">
        <f t="shared" si="7"/>
        <v>0</v>
      </c>
    </row>
    <row r="95" spans="1:26" ht="12.75" customHeight="1">
      <c r="A95" s="118">
        <v>91</v>
      </c>
      <c r="D95" s="9"/>
      <c r="G95" s="189">
        <f t="shared" si="6"/>
        <v>0</v>
      </c>
      <c r="H95" s="159">
        <f t="shared" si="7"/>
        <v>0</v>
      </c>
    </row>
    <row r="96" spans="1:26" ht="12.75" customHeight="1">
      <c r="A96" s="118">
        <v>92</v>
      </c>
      <c r="D96" s="9"/>
      <c r="G96" s="189">
        <f t="shared" si="6"/>
        <v>0</v>
      </c>
      <c r="H96" s="159">
        <f t="shared" si="7"/>
        <v>0</v>
      </c>
    </row>
    <row r="97" spans="1:8" ht="12.75" customHeight="1">
      <c r="A97" s="118">
        <v>93</v>
      </c>
      <c r="D97" s="9"/>
      <c r="G97" s="189">
        <f t="shared" si="6"/>
        <v>0</v>
      </c>
      <c r="H97" s="159">
        <f t="shared" si="7"/>
        <v>0</v>
      </c>
    </row>
    <row r="98" spans="1:8" ht="12.75" customHeight="1">
      <c r="A98" s="118">
        <v>94</v>
      </c>
      <c r="D98" s="9"/>
      <c r="G98" s="189">
        <f t="shared" si="6"/>
        <v>0</v>
      </c>
      <c r="H98" s="159">
        <f t="shared" si="7"/>
        <v>0</v>
      </c>
    </row>
    <row r="99" spans="1:8" ht="12.75" customHeight="1">
      <c r="A99" s="118">
        <v>95</v>
      </c>
      <c r="D99" s="9"/>
      <c r="G99" s="189">
        <f t="shared" si="6"/>
        <v>0</v>
      </c>
      <c r="H99" s="159">
        <f t="shared" si="7"/>
        <v>0</v>
      </c>
    </row>
    <row r="100" spans="1:8" ht="12.75" customHeight="1">
      <c r="A100" s="118">
        <v>96</v>
      </c>
      <c r="D100" s="9"/>
      <c r="G100" s="189">
        <f t="shared" si="6"/>
        <v>0</v>
      </c>
      <c r="H100" s="159">
        <f t="shared" si="7"/>
        <v>0</v>
      </c>
    </row>
    <row r="101" spans="1:8" ht="12.75" customHeight="1">
      <c r="A101" s="118">
        <v>97</v>
      </c>
      <c r="D101" s="9"/>
      <c r="G101" s="189">
        <f t="shared" si="6"/>
        <v>0</v>
      </c>
      <c r="H101" s="159">
        <f t="shared" si="7"/>
        <v>0</v>
      </c>
    </row>
    <row r="102" spans="1:8" ht="12.75" customHeight="1">
      <c r="A102" s="118">
        <v>98</v>
      </c>
      <c r="D102" s="9"/>
      <c r="G102" s="189">
        <f t="shared" si="6"/>
        <v>0</v>
      </c>
      <c r="H102" s="159">
        <f t="shared" si="7"/>
        <v>0</v>
      </c>
    </row>
    <row r="103" spans="1:8" ht="12.75" customHeight="1">
      <c r="A103" s="118">
        <v>99</v>
      </c>
      <c r="D103" s="9"/>
      <c r="G103" s="189">
        <f t="shared" si="6"/>
        <v>0</v>
      </c>
      <c r="H103" s="159">
        <f t="shared" si="7"/>
        <v>0</v>
      </c>
    </row>
    <row r="104" spans="1:8" ht="12.75" customHeight="1">
      <c r="A104" s="118">
        <v>100</v>
      </c>
      <c r="D104" s="9"/>
      <c r="G104" s="189">
        <f t="shared" si="6"/>
        <v>0</v>
      </c>
      <c r="H104" s="159">
        <f t="shared" si="7"/>
        <v>0</v>
      </c>
    </row>
    <row r="105" spans="1:8" ht="12.75" customHeight="1">
      <c r="A105" s="118">
        <v>101</v>
      </c>
      <c r="D105" s="9"/>
      <c r="G105" s="189">
        <f t="shared" si="6"/>
        <v>0</v>
      </c>
      <c r="H105" s="159">
        <f t="shared" si="7"/>
        <v>0</v>
      </c>
    </row>
    <row r="106" spans="1:8" ht="12.75" customHeight="1">
      <c r="A106" s="118">
        <v>102</v>
      </c>
      <c r="G106" s="189">
        <f t="shared" si="6"/>
        <v>0</v>
      </c>
      <c r="H106" s="159">
        <f t="shared" si="7"/>
        <v>0</v>
      </c>
    </row>
    <row r="107" spans="1:8" ht="12.75" customHeight="1">
      <c r="A107" s="119">
        <v>103</v>
      </c>
      <c r="G107" s="189">
        <f t="shared" si="6"/>
        <v>0</v>
      </c>
      <c r="H107" s="159">
        <f t="shared" si="7"/>
        <v>0</v>
      </c>
    </row>
    <row r="108" spans="1:8" ht="12.75" customHeight="1">
      <c r="A108" s="119">
        <v>104</v>
      </c>
      <c r="G108" s="189">
        <f t="shared" si="6"/>
        <v>0</v>
      </c>
      <c r="H108" s="159">
        <f t="shared" si="7"/>
        <v>0</v>
      </c>
    </row>
    <row r="109" spans="1:8" ht="12.75" customHeight="1">
      <c r="A109" s="119">
        <v>105</v>
      </c>
      <c r="G109" s="189">
        <f t="shared" si="6"/>
        <v>0</v>
      </c>
      <c r="H109" s="159">
        <f t="shared" si="7"/>
        <v>0</v>
      </c>
    </row>
    <row r="110" spans="1:8" ht="12.75" customHeight="1">
      <c r="A110" s="119">
        <v>106</v>
      </c>
      <c r="G110" s="189">
        <f t="shared" si="6"/>
        <v>0</v>
      </c>
      <c r="H110" s="159">
        <f t="shared" si="7"/>
        <v>0</v>
      </c>
    </row>
    <row r="111" spans="1:8" ht="12.75" customHeight="1">
      <c r="A111" s="118">
        <v>107</v>
      </c>
      <c r="G111" s="189">
        <f t="shared" si="6"/>
        <v>0</v>
      </c>
      <c r="H111" s="159">
        <f t="shared" si="7"/>
        <v>0</v>
      </c>
    </row>
    <row r="112" spans="1:8" ht="12.75" customHeight="1">
      <c r="A112" s="118">
        <v>108</v>
      </c>
      <c r="G112" s="189">
        <f t="shared" si="6"/>
        <v>0</v>
      </c>
      <c r="H112" s="159">
        <f t="shared" si="7"/>
        <v>0</v>
      </c>
    </row>
    <row r="113" spans="1:30" ht="12.75" customHeight="1">
      <c r="A113" s="118">
        <v>109</v>
      </c>
      <c r="G113" s="189">
        <f t="shared" si="6"/>
        <v>0</v>
      </c>
      <c r="H113" s="159">
        <f t="shared" si="7"/>
        <v>0</v>
      </c>
    </row>
    <row r="114" spans="1:30" ht="12.75" customHeight="1">
      <c r="A114" s="118">
        <v>110</v>
      </c>
      <c r="G114" s="189">
        <f t="shared" si="6"/>
        <v>0</v>
      </c>
      <c r="H114" s="159">
        <f t="shared" si="7"/>
        <v>0</v>
      </c>
    </row>
    <row r="115" spans="1:30" ht="12.75" customHeight="1">
      <c r="A115" s="118">
        <v>111</v>
      </c>
      <c r="G115" s="189">
        <f t="shared" si="6"/>
        <v>0</v>
      </c>
      <c r="H115" s="159">
        <f t="shared" si="7"/>
        <v>0</v>
      </c>
    </row>
    <row r="116" spans="1:30" ht="12.75" customHeight="1">
      <c r="A116" s="118">
        <v>112</v>
      </c>
      <c r="G116" s="189">
        <f t="shared" si="6"/>
        <v>0</v>
      </c>
      <c r="H116" s="159">
        <f t="shared" si="7"/>
        <v>0</v>
      </c>
    </row>
    <row r="117" spans="1:30" ht="12.75" customHeight="1">
      <c r="A117" s="118">
        <v>113</v>
      </c>
      <c r="G117" s="189">
        <f t="shared" si="6"/>
        <v>0</v>
      </c>
      <c r="H117" s="159">
        <f t="shared" si="7"/>
        <v>0</v>
      </c>
    </row>
    <row r="118" spans="1:30" ht="12.75" customHeight="1">
      <c r="A118" s="118">
        <v>114</v>
      </c>
      <c r="G118" s="189">
        <f t="shared" si="6"/>
        <v>0</v>
      </c>
      <c r="H118" s="159">
        <f t="shared" si="7"/>
        <v>0</v>
      </c>
    </row>
    <row r="119" spans="1:30" ht="12.75" customHeight="1">
      <c r="A119" s="118">
        <v>115</v>
      </c>
      <c r="G119" s="189">
        <f t="shared" si="6"/>
        <v>0</v>
      </c>
      <c r="H119" s="159">
        <f t="shared" si="7"/>
        <v>0</v>
      </c>
    </row>
    <row r="120" spans="1:30" ht="12.75" customHeight="1">
      <c r="A120" s="118">
        <v>116</v>
      </c>
      <c r="G120" s="189">
        <f t="shared" si="6"/>
        <v>0</v>
      </c>
      <c r="H120" s="159">
        <f t="shared" si="7"/>
        <v>0</v>
      </c>
    </row>
    <row r="121" spans="1:30" ht="12.75" customHeight="1">
      <c r="A121" s="118"/>
      <c r="G121" s="189">
        <f t="shared" si="6"/>
        <v>0</v>
      </c>
      <c r="H121" s="159">
        <f t="shared" si="7"/>
        <v>0</v>
      </c>
    </row>
    <row r="122" spans="1:30" ht="12.75" customHeight="1">
      <c r="A122" s="118"/>
      <c r="B122" s="128"/>
      <c r="C122" s="128"/>
      <c r="D122" s="129"/>
      <c r="E122" s="131"/>
      <c r="G122" s="189">
        <f t="shared" si="6"/>
        <v>0</v>
      </c>
      <c r="H122" s="159">
        <f t="shared" si="7"/>
        <v>0</v>
      </c>
      <c r="S122" s="110"/>
      <c r="T122" s="8"/>
      <c r="U122" s="123"/>
      <c r="V122" s="8"/>
      <c r="AA122" s="110"/>
      <c r="AB122" s="8"/>
      <c r="AC122" s="112"/>
      <c r="AD122" s="42"/>
    </row>
    <row r="123" spans="1:30" ht="12.75" customHeight="1">
      <c r="A123" s="118"/>
      <c r="B123" s="126"/>
      <c r="C123" s="126"/>
      <c r="D123" s="9"/>
      <c r="E123" s="127"/>
      <c r="G123" s="189">
        <f t="shared" si="6"/>
        <v>0</v>
      </c>
      <c r="H123" s="159">
        <f t="shared" si="7"/>
        <v>0</v>
      </c>
      <c r="I123" s="110"/>
      <c r="J123" s="8"/>
      <c r="S123" s="110"/>
      <c r="T123" s="8"/>
      <c r="W123" s="110"/>
      <c r="X123" s="8"/>
      <c r="AA123" s="110"/>
      <c r="AB123" s="8"/>
      <c r="AC123" s="110"/>
      <c r="AD123" s="8"/>
    </row>
    <row r="124" spans="1:30" ht="12.75" customHeight="1">
      <c r="A124" s="118"/>
      <c r="B124" s="126"/>
      <c r="C124" s="126"/>
      <c r="D124" s="9"/>
      <c r="E124" s="127"/>
      <c r="F124" s="169"/>
      <c r="G124" s="189">
        <f t="shared" si="6"/>
        <v>0</v>
      </c>
      <c r="H124" s="159">
        <f t="shared" si="7"/>
        <v>0</v>
      </c>
      <c r="I124" s="110"/>
      <c r="J124" s="8"/>
      <c r="K124" s="110"/>
      <c r="L124" s="8"/>
      <c r="M124" s="110"/>
      <c r="N124" s="43"/>
      <c r="O124" s="46"/>
      <c r="P124" s="43"/>
      <c r="Q124" s="171"/>
      <c r="R124" s="8"/>
      <c r="S124" s="110"/>
      <c r="T124" s="8"/>
      <c r="U124" s="110"/>
      <c r="V124" s="8"/>
      <c r="AA124" s="110"/>
      <c r="AB124" s="8"/>
      <c r="AC124" s="110"/>
      <c r="AD124" s="8"/>
    </row>
    <row r="125" spans="1:30" ht="12.75" customHeight="1">
      <c r="A125" s="118"/>
      <c r="B125" s="128"/>
      <c r="C125" s="128"/>
      <c r="D125" s="129"/>
      <c r="E125" s="131"/>
      <c r="G125" s="189">
        <f t="shared" si="6"/>
        <v>0</v>
      </c>
      <c r="H125" s="159">
        <f t="shared" si="7"/>
        <v>0</v>
      </c>
      <c r="S125" s="110"/>
      <c r="T125" s="8"/>
      <c r="U125" s="123"/>
      <c r="V125" s="8"/>
      <c r="W125" s="110"/>
      <c r="X125" s="8"/>
      <c r="Y125" s="110"/>
      <c r="Z125" s="8"/>
      <c r="AA125" s="112"/>
      <c r="AB125" s="43"/>
      <c r="AC125" s="115"/>
      <c r="AD125" s="42"/>
    </row>
    <row r="126" spans="1:30" ht="12.75" customHeight="1">
      <c r="A126" s="118"/>
      <c r="B126" s="126"/>
      <c r="C126" s="126"/>
      <c r="D126" s="9"/>
      <c r="E126" s="127"/>
      <c r="F126" s="169"/>
      <c r="G126" s="189">
        <f t="shared" si="6"/>
        <v>0</v>
      </c>
      <c r="H126" s="159">
        <f t="shared" si="7"/>
        <v>0</v>
      </c>
      <c r="I126" s="110"/>
      <c r="J126" s="8"/>
      <c r="K126" s="110"/>
      <c r="L126" s="8"/>
      <c r="M126" s="110"/>
      <c r="N126" s="8"/>
      <c r="O126" s="48"/>
      <c r="P126" s="49"/>
      <c r="Q126" s="171"/>
      <c r="R126" s="8"/>
      <c r="S126" s="110"/>
      <c r="T126" s="8"/>
      <c r="U126" s="123"/>
      <c r="V126" s="8"/>
      <c r="W126" s="110"/>
      <c r="X126" s="8"/>
      <c r="AA126" s="110"/>
      <c r="AB126" s="8"/>
      <c r="AC126" s="110"/>
      <c r="AD126" s="8"/>
    </row>
    <row r="127" spans="1:30" ht="12.75" customHeight="1">
      <c r="A127" s="119"/>
      <c r="B127" s="128"/>
      <c r="C127" s="128"/>
      <c r="D127" s="129"/>
      <c r="E127" s="131"/>
      <c r="G127" s="189">
        <f t="shared" si="6"/>
        <v>0</v>
      </c>
      <c r="H127" s="159">
        <f t="shared" si="7"/>
        <v>0</v>
      </c>
      <c r="U127" s="123"/>
      <c r="V127" s="8"/>
      <c r="W127" s="115"/>
      <c r="X127" s="42"/>
      <c r="Y127" s="116"/>
      <c r="Z127" s="42"/>
      <c r="AA127" s="110"/>
      <c r="AB127" s="8"/>
      <c r="AC127" s="112"/>
      <c r="AD127" s="42"/>
    </row>
    <row r="128" spans="1:30" ht="12.75" customHeight="1">
      <c r="A128" s="119"/>
      <c r="B128" s="126"/>
      <c r="C128" s="126"/>
      <c r="D128" s="9"/>
      <c r="E128" s="127"/>
      <c r="G128" s="189">
        <f t="shared" si="6"/>
        <v>0</v>
      </c>
      <c r="H128" s="159">
        <f t="shared" si="7"/>
        <v>0</v>
      </c>
      <c r="I128" s="110"/>
      <c r="J128" s="8"/>
      <c r="K128" s="110"/>
      <c r="L128" s="8"/>
      <c r="S128" s="110"/>
      <c r="T128" s="8"/>
      <c r="U128" s="123"/>
      <c r="V128" s="8"/>
      <c r="AA128" s="110"/>
      <c r="AB128" s="8"/>
      <c r="AC128" s="110"/>
      <c r="AD128" s="8"/>
    </row>
    <row r="129" spans="1:30" ht="12.75" customHeight="1">
      <c r="A129" s="119"/>
      <c r="B129"/>
      <c r="C129"/>
      <c r="D129" s="9"/>
      <c r="E129" s="10"/>
      <c r="G129" s="189">
        <f t="shared" si="6"/>
        <v>0</v>
      </c>
      <c r="H129" s="159">
        <f t="shared" si="7"/>
        <v>0</v>
      </c>
      <c r="W129" s="110"/>
      <c r="X129" s="8"/>
    </row>
    <row r="130" spans="1:30" ht="12.75" customHeight="1">
      <c r="A130" s="119"/>
      <c r="B130"/>
      <c r="C130"/>
      <c r="D130" s="9"/>
      <c r="E130" s="10"/>
      <c r="G130" s="189">
        <f t="shared" si="6"/>
        <v>0</v>
      </c>
      <c r="H130" s="159">
        <f t="shared" si="7"/>
        <v>0</v>
      </c>
      <c r="AA130" s="110"/>
      <c r="AB130" s="8"/>
    </row>
    <row r="131" spans="1:30" ht="12.75" customHeight="1">
      <c r="A131" s="118"/>
      <c r="B131"/>
      <c r="C131"/>
      <c r="D131" s="9"/>
      <c r="E131" s="10"/>
      <c r="G131" s="189">
        <f t="shared" si="6"/>
        <v>0</v>
      </c>
      <c r="H131" s="159">
        <f t="shared" si="7"/>
        <v>0</v>
      </c>
      <c r="AC131" s="110"/>
      <c r="AD131" s="8"/>
    </row>
    <row r="132" spans="1:30" ht="12.75" customHeight="1">
      <c r="A132" s="118"/>
      <c r="B132"/>
      <c r="C132"/>
      <c r="D132" s="9"/>
      <c r="E132" s="10"/>
      <c r="G132" s="189">
        <f t="shared" si="6"/>
        <v>0</v>
      </c>
      <c r="H132" s="159">
        <f t="shared" si="7"/>
        <v>0</v>
      </c>
      <c r="W132" s="110"/>
      <c r="X132" s="8"/>
    </row>
    <row r="133" spans="1:30" ht="12.75" customHeight="1">
      <c r="A133" s="118"/>
      <c r="B133"/>
      <c r="C133"/>
      <c r="D133" s="9"/>
      <c r="E133" s="10"/>
      <c r="G133" s="189">
        <f t="shared" ref="G133:G196" si="8">IF((COUNT(I133:AD133)/2)&gt;=4,SUM(LARGE(I133:AD133,COUNT(I133:AD133)/2+1),LARGE(I133:AD133,COUNT(I133:AD133)/2+2),LARGE(I133:AD133,COUNT(I133:AD133)/2+3),LARGE(I133:AD133,COUNT(I133:AD133)/2+4)),SUM(I133,K133,M133,O133,Q133,S133,U133,Y133,W133,,AA133,AC133))</f>
        <v>0</v>
      </c>
      <c r="H133" s="159">
        <f t="shared" ref="H133:H196" si="9">IF((COUNT(I133:AD133)/2)&gt;=5,SUM(LARGE(I133:AD133,1),LARGE(I133:AD133,2),LARGE(I133:AD133,3),LARGE(I133:AD133,4)),SUM(J133,L133,N133,P133,R133,T133,V133,X133,Z133,AB133,AD133))</f>
        <v>0</v>
      </c>
      <c r="AC133" s="110"/>
      <c r="AD133" s="8"/>
    </row>
    <row r="134" spans="1:30" ht="12.75" customHeight="1">
      <c r="A134" s="118"/>
      <c r="B134"/>
      <c r="C134"/>
      <c r="D134" s="9"/>
      <c r="E134" s="10"/>
      <c r="G134" s="189">
        <f t="shared" si="8"/>
        <v>0</v>
      </c>
      <c r="H134" s="159">
        <f t="shared" si="9"/>
        <v>0</v>
      </c>
      <c r="W134" s="110"/>
      <c r="X134" s="8"/>
    </row>
    <row r="135" spans="1:30" ht="12.75" customHeight="1">
      <c r="A135" s="118"/>
      <c r="B135"/>
      <c r="C135"/>
      <c r="D135" s="9"/>
      <c r="E135" s="10"/>
      <c r="G135" s="189">
        <f t="shared" si="8"/>
        <v>0</v>
      </c>
      <c r="H135" s="159">
        <f t="shared" si="9"/>
        <v>0</v>
      </c>
      <c r="AC135" s="110"/>
      <c r="AD135" s="8"/>
    </row>
    <row r="136" spans="1:30" ht="12.75" customHeight="1">
      <c r="A136" s="118"/>
      <c r="B136"/>
      <c r="C136"/>
      <c r="D136" s="9"/>
      <c r="E136" s="10"/>
      <c r="G136" s="189">
        <f t="shared" si="8"/>
        <v>0</v>
      </c>
      <c r="H136" s="159">
        <f t="shared" si="9"/>
        <v>0</v>
      </c>
      <c r="W136" s="110"/>
      <c r="X136" s="8"/>
    </row>
    <row r="137" spans="1:30" ht="12.75" customHeight="1">
      <c r="A137" s="118"/>
      <c r="B137"/>
      <c r="C137"/>
      <c r="D137" s="9"/>
      <c r="E137" s="10"/>
      <c r="G137" s="189">
        <f t="shared" si="8"/>
        <v>0</v>
      </c>
      <c r="H137" s="159">
        <f t="shared" si="9"/>
        <v>0</v>
      </c>
      <c r="AA137" s="110"/>
      <c r="AB137" s="8"/>
    </row>
    <row r="138" spans="1:30" ht="12.75" customHeight="1">
      <c r="A138" s="118"/>
      <c r="B138"/>
      <c r="C138"/>
      <c r="D138" s="9"/>
      <c r="E138" s="10"/>
      <c r="G138" s="189">
        <f t="shared" si="8"/>
        <v>0</v>
      </c>
      <c r="H138" s="159">
        <f t="shared" si="9"/>
        <v>0</v>
      </c>
      <c r="AA138" s="110"/>
      <c r="AB138" s="8"/>
    </row>
    <row r="139" spans="1:30" ht="12.75" customHeight="1">
      <c r="A139" s="118"/>
      <c r="B139"/>
      <c r="C139"/>
      <c r="D139" s="9"/>
      <c r="E139" s="10"/>
      <c r="G139" s="189">
        <f t="shared" si="8"/>
        <v>0</v>
      </c>
      <c r="H139" s="159">
        <f t="shared" si="9"/>
        <v>0</v>
      </c>
      <c r="AC139" s="110"/>
      <c r="AD139" s="8"/>
    </row>
    <row r="140" spans="1:30" ht="12.75" customHeight="1">
      <c r="A140" s="118"/>
      <c r="B140"/>
      <c r="C140"/>
      <c r="D140" s="9"/>
      <c r="E140" s="10"/>
      <c r="G140" s="189">
        <f t="shared" si="8"/>
        <v>0</v>
      </c>
      <c r="H140" s="159">
        <f t="shared" si="9"/>
        <v>0</v>
      </c>
      <c r="AA140" s="110"/>
      <c r="AB140" s="8"/>
    </row>
    <row r="141" spans="1:30" ht="12.75" customHeight="1">
      <c r="B141"/>
      <c r="C141"/>
      <c r="D141" s="9"/>
      <c r="E141" s="10"/>
      <c r="G141" s="189">
        <f t="shared" si="8"/>
        <v>0</v>
      </c>
      <c r="H141" s="159">
        <f t="shared" si="9"/>
        <v>0</v>
      </c>
      <c r="AA141" s="110"/>
      <c r="AB141" s="8"/>
    </row>
    <row r="142" spans="1:30" ht="12.75" customHeight="1">
      <c r="B142"/>
      <c r="C142"/>
      <c r="D142" s="9"/>
      <c r="E142" s="10"/>
      <c r="G142" s="189">
        <f t="shared" si="8"/>
        <v>0</v>
      </c>
      <c r="H142" s="159">
        <f t="shared" si="9"/>
        <v>0</v>
      </c>
      <c r="AA142" s="110"/>
      <c r="AB142" s="8"/>
    </row>
    <row r="143" spans="1:30" ht="12.75" customHeight="1">
      <c r="B143"/>
      <c r="C143"/>
      <c r="D143" s="9"/>
      <c r="E143" s="10"/>
      <c r="G143" s="189">
        <f t="shared" si="8"/>
        <v>0</v>
      </c>
      <c r="H143" s="159">
        <f t="shared" si="9"/>
        <v>0</v>
      </c>
      <c r="W143" s="110"/>
      <c r="X143" s="8"/>
    </row>
    <row r="144" spans="1:30" ht="12.75" customHeight="1">
      <c r="B144"/>
      <c r="C144"/>
      <c r="D144" s="9"/>
      <c r="E144" s="10"/>
      <c r="G144" s="189">
        <f t="shared" si="8"/>
        <v>0</v>
      </c>
      <c r="H144" s="159">
        <f t="shared" si="9"/>
        <v>0</v>
      </c>
      <c r="AA144" s="110"/>
      <c r="AB144" s="8"/>
    </row>
    <row r="145" spans="2:30" ht="12.75" customHeight="1">
      <c r="B145"/>
      <c r="C145"/>
      <c r="D145" s="9"/>
      <c r="E145" s="10"/>
      <c r="G145" s="189">
        <f t="shared" si="8"/>
        <v>0</v>
      </c>
      <c r="H145" s="159">
        <f t="shared" si="9"/>
        <v>0</v>
      </c>
      <c r="AC145" s="110"/>
      <c r="AD145" s="8"/>
    </row>
    <row r="146" spans="2:30" ht="12.75" customHeight="1">
      <c r="B146"/>
      <c r="C146"/>
      <c r="D146" s="9"/>
      <c r="E146" s="10"/>
      <c r="G146" s="189">
        <f t="shared" si="8"/>
        <v>0</v>
      </c>
      <c r="H146" s="159">
        <f t="shared" si="9"/>
        <v>0</v>
      </c>
      <c r="AA146" s="110"/>
      <c r="AB146" s="8"/>
    </row>
    <row r="147" spans="2:30" ht="12.75" customHeight="1">
      <c r="B147"/>
      <c r="C147"/>
      <c r="D147" s="9"/>
      <c r="E147" s="10"/>
      <c r="G147" s="189">
        <f t="shared" si="8"/>
        <v>0</v>
      </c>
      <c r="H147" s="159">
        <f t="shared" si="9"/>
        <v>0</v>
      </c>
      <c r="AC147" s="110"/>
      <c r="AD147" s="8"/>
    </row>
    <row r="148" spans="2:30" ht="12.75" customHeight="1">
      <c r="B148" s="128"/>
      <c r="C148" s="128"/>
      <c r="D148" s="129"/>
      <c r="E148" s="131"/>
      <c r="G148" s="189">
        <f t="shared" si="8"/>
        <v>0</v>
      </c>
      <c r="H148" s="159">
        <f t="shared" si="9"/>
        <v>0</v>
      </c>
      <c r="S148" s="110"/>
      <c r="T148" s="8"/>
      <c r="U148" s="123"/>
      <c r="V148" s="8"/>
      <c r="W148" s="116"/>
      <c r="X148" s="49"/>
      <c r="Y148" s="112"/>
      <c r="Z148" s="42"/>
      <c r="AA148" s="116"/>
      <c r="AB148" s="49"/>
      <c r="AC148" s="115"/>
      <c r="AD148" s="42"/>
    </row>
    <row r="149" spans="2:30" ht="12.75" customHeight="1">
      <c r="B149"/>
      <c r="C149"/>
      <c r="D149" s="9"/>
      <c r="E149" s="10"/>
      <c r="G149" s="189">
        <f t="shared" si="8"/>
        <v>0</v>
      </c>
      <c r="H149" s="159">
        <f t="shared" si="9"/>
        <v>0</v>
      </c>
      <c r="W149" s="110"/>
      <c r="X149" s="8"/>
    </row>
    <row r="150" spans="2:30" ht="12.75" customHeight="1">
      <c r="B150"/>
      <c r="C150"/>
      <c r="D150" s="9"/>
      <c r="E150" s="10"/>
      <c r="G150" s="189">
        <f t="shared" si="8"/>
        <v>0</v>
      </c>
      <c r="H150" s="159">
        <f t="shared" si="9"/>
        <v>0</v>
      </c>
      <c r="AA150" s="110"/>
      <c r="AB150" s="8"/>
    </row>
    <row r="151" spans="2:30" ht="12.75" customHeight="1">
      <c r="B151"/>
      <c r="C151"/>
      <c r="D151" s="9"/>
      <c r="E151" s="10"/>
      <c r="G151" s="189">
        <f t="shared" si="8"/>
        <v>0</v>
      </c>
      <c r="H151" s="159">
        <f t="shared" si="9"/>
        <v>0</v>
      </c>
      <c r="AC151" s="110"/>
      <c r="AD151" s="8"/>
    </row>
    <row r="152" spans="2:30" ht="12.75" customHeight="1">
      <c r="G152" s="189">
        <f t="shared" si="8"/>
        <v>0</v>
      </c>
      <c r="H152" s="159">
        <f t="shared" si="9"/>
        <v>0</v>
      </c>
    </row>
    <row r="153" spans="2:30" ht="12.75" customHeight="1">
      <c r="G153" s="189">
        <f t="shared" si="8"/>
        <v>0</v>
      </c>
      <c r="H153" s="159">
        <f t="shared" si="9"/>
        <v>0</v>
      </c>
    </row>
    <row r="154" spans="2:30" ht="12.75" customHeight="1">
      <c r="G154" s="189">
        <f t="shared" si="8"/>
        <v>0</v>
      </c>
      <c r="H154" s="159">
        <f t="shared" si="9"/>
        <v>0</v>
      </c>
    </row>
    <row r="155" spans="2:30" ht="12.75" customHeight="1">
      <c r="G155" s="189">
        <f t="shared" si="8"/>
        <v>0</v>
      </c>
      <c r="H155" s="159">
        <f t="shared" si="9"/>
        <v>0</v>
      </c>
    </row>
    <row r="156" spans="2:30" ht="12.75" customHeight="1">
      <c r="G156" s="189">
        <f t="shared" si="8"/>
        <v>0</v>
      </c>
      <c r="H156" s="159">
        <f t="shared" si="9"/>
        <v>0</v>
      </c>
    </row>
    <row r="157" spans="2:30" ht="12.75" customHeight="1">
      <c r="G157" s="189">
        <f t="shared" si="8"/>
        <v>0</v>
      </c>
      <c r="H157" s="159">
        <f t="shared" si="9"/>
        <v>0</v>
      </c>
    </row>
    <row r="158" spans="2:30" ht="12.75" customHeight="1">
      <c r="G158" s="189">
        <f t="shared" si="8"/>
        <v>0</v>
      </c>
      <c r="H158" s="159">
        <f t="shared" si="9"/>
        <v>0</v>
      </c>
    </row>
    <row r="159" spans="2:30" ht="12.75" customHeight="1">
      <c r="G159" s="189">
        <f t="shared" si="8"/>
        <v>0</v>
      </c>
      <c r="H159" s="159">
        <f t="shared" si="9"/>
        <v>0</v>
      </c>
    </row>
    <row r="160" spans="2:30" ht="12.75" customHeight="1">
      <c r="G160" s="189">
        <f t="shared" si="8"/>
        <v>0</v>
      </c>
      <c r="H160" s="159">
        <f t="shared" si="9"/>
        <v>0</v>
      </c>
    </row>
    <row r="161" spans="7:8" ht="12.75" customHeight="1">
      <c r="G161" s="189">
        <f t="shared" si="8"/>
        <v>0</v>
      </c>
      <c r="H161" s="159">
        <f t="shared" si="9"/>
        <v>0</v>
      </c>
    </row>
    <row r="162" spans="7:8" ht="12.75" customHeight="1">
      <c r="G162" s="189">
        <f t="shared" si="8"/>
        <v>0</v>
      </c>
      <c r="H162" s="159">
        <f t="shared" si="9"/>
        <v>0</v>
      </c>
    </row>
    <row r="163" spans="7:8" ht="12.75" customHeight="1">
      <c r="G163" s="189">
        <f t="shared" si="8"/>
        <v>0</v>
      </c>
      <c r="H163" s="159">
        <f t="shared" si="9"/>
        <v>0</v>
      </c>
    </row>
    <row r="164" spans="7:8" ht="12.75" customHeight="1">
      <c r="G164" s="189">
        <f t="shared" si="8"/>
        <v>0</v>
      </c>
      <c r="H164" s="159">
        <f t="shared" si="9"/>
        <v>0</v>
      </c>
    </row>
    <row r="165" spans="7:8" ht="12.75" customHeight="1">
      <c r="G165" s="189">
        <f t="shared" si="8"/>
        <v>0</v>
      </c>
      <c r="H165" s="159">
        <f t="shared" si="9"/>
        <v>0</v>
      </c>
    </row>
    <row r="166" spans="7:8" ht="12.75" customHeight="1">
      <c r="G166" s="189">
        <f t="shared" si="8"/>
        <v>0</v>
      </c>
      <c r="H166" s="159">
        <f t="shared" si="9"/>
        <v>0</v>
      </c>
    </row>
    <row r="167" spans="7:8" ht="12.75" customHeight="1">
      <c r="G167" s="189">
        <f t="shared" si="8"/>
        <v>0</v>
      </c>
      <c r="H167" s="159">
        <f t="shared" si="9"/>
        <v>0</v>
      </c>
    </row>
    <row r="168" spans="7:8" ht="12.75" customHeight="1">
      <c r="G168" s="189">
        <f t="shared" si="8"/>
        <v>0</v>
      </c>
      <c r="H168" s="159">
        <f t="shared" si="9"/>
        <v>0</v>
      </c>
    </row>
    <row r="169" spans="7:8" ht="12.75" customHeight="1">
      <c r="G169" s="189">
        <f t="shared" si="8"/>
        <v>0</v>
      </c>
      <c r="H169" s="159">
        <f t="shared" si="9"/>
        <v>0</v>
      </c>
    </row>
    <row r="170" spans="7:8" ht="12.75" customHeight="1">
      <c r="G170" s="189">
        <f t="shared" si="8"/>
        <v>0</v>
      </c>
      <c r="H170" s="159">
        <f t="shared" si="9"/>
        <v>0</v>
      </c>
    </row>
    <row r="171" spans="7:8" ht="12.75" customHeight="1">
      <c r="G171" s="189">
        <f t="shared" si="8"/>
        <v>0</v>
      </c>
      <c r="H171" s="159">
        <f t="shared" si="9"/>
        <v>0</v>
      </c>
    </row>
    <row r="172" spans="7:8" ht="12.75" customHeight="1">
      <c r="G172" s="189">
        <f t="shared" si="8"/>
        <v>0</v>
      </c>
      <c r="H172" s="159">
        <f t="shared" si="9"/>
        <v>0</v>
      </c>
    </row>
    <row r="173" spans="7:8" ht="12.75" customHeight="1">
      <c r="G173" s="189">
        <f t="shared" si="8"/>
        <v>0</v>
      </c>
      <c r="H173" s="159">
        <f t="shared" si="9"/>
        <v>0</v>
      </c>
    </row>
    <row r="174" spans="7:8" ht="12.75" customHeight="1">
      <c r="G174" s="189">
        <f t="shared" si="8"/>
        <v>0</v>
      </c>
      <c r="H174" s="159">
        <f t="shared" si="9"/>
        <v>0</v>
      </c>
    </row>
    <row r="175" spans="7:8" ht="12.75" customHeight="1">
      <c r="G175" s="189">
        <f t="shared" si="8"/>
        <v>0</v>
      </c>
      <c r="H175" s="159">
        <f t="shared" si="9"/>
        <v>0</v>
      </c>
    </row>
    <row r="176" spans="7:8" ht="12.75" customHeight="1">
      <c r="G176" s="189">
        <f t="shared" si="8"/>
        <v>0</v>
      </c>
      <c r="H176" s="159">
        <f t="shared" si="9"/>
        <v>0</v>
      </c>
    </row>
    <row r="177" spans="7:8" ht="12.75" customHeight="1">
      <c r="G177" s="189">
        <f t="shared" si="8"/>
        <v>0</v>
      </c>
      <c r="H177" s="159">
        <f t="shared" si="9"/>
        <v>0</v>
      </c>
    </row>
    <row r="178" spans="7:8" ht="12.75" customHeight="1">
      <c r="G178" s="189">
        <f t="shared" si="8"/>
        <v>0</v>
      </c>
      <c r="H178" s="159">
        <f t="shared" si="9"/>
        <v>0</v>
      </c>
    </row>
    <row r="179" spans="7:8" ht="12.75" customHeight="1">
      <c r="G179" s="189">
        <f t="shared" si="8"/>
        <v>0</v>
      </c>
      <c r="H179" s="159">
        <f t="shared" si="9"/>
        <v>0</v>
      </c>
    </row>
    <row r="180" spans="7:8" ht="12.75" customHeight="1">
      <c r="G180" s="189">
        <f t="shared" si="8"/>
        <v>0</v>
      </c>
      <c r="H180" s="159">
        <f t="shared" si="9"/>
        <v>0</v>
      </c>
    </row>
    <row r="181" spans="7:8" ht="12.75" customHeight="1">
      <c r="G181" s="189">
        <f t="shared" si="8"/>
        <v>0</v>
      </c>
      <c r="H181" s="159">
        <f t="shared" si="9"/>
        <v>0</v>
      </c>
    </row>
    <row r="182" spans="7:8" ht="12.75" customHeight="1">
      <c r="G182" s="189">
        <f t="shared" si="8"/>
        <v>0</v>
      </c>
      <c r="H182" s="159">
        <f t="shared" si="9"/>
        <v>0</v>
      </c>
    </row>
    <row r="183" spans="7:8" ht="12.75" customHeight="1">
      <c r="G183" s="189">
        <f t="shared" si="8"/>
        <v>0</v>
      </c>
      <c r="H183" s="159">
        <f t="shared" si="9"/>
        <v>0</v>
      </c>
    </row>
    <row r="184" spans="7:8" ht="12.75" customHeight="1">
      <c r="G184" s="189">
        <f t="shared" si="8"/>
        <v>0</v>
      </c>
      <c r="H184" s="159">
        <f t="shared" si="9"/>
        <v>0</v>
      </c>
    </row>
    <row r="185" spans="7:8" ht="12.75" customHeight="1">
      <c r="G185" s="189">
        <f t="shared" si="8"/>
        <v>0</v>
      </c>
      <c r="H185" s="159">
        <f t="shared" si="9"/>
        <v>0</v>
      </c>
    </row>
    <row r="186" spans="7:8" ht="12.75" customHeight="1">
      <c r="G186" s="189">
        <f t="shared" si="8"/>
        <v>0</v>
      </c>
      <c r="H186" s="159">
        <f t="shared" si="9"/>
        <v>0</v>
      </c>
    </row>
    <row r="187" spans="7:8" ht="12.75" customHeight="1">
      <c r="G187" s="189">
        <f t="shared" si="8"/>
        <v>0</v>
      </c>
      <c r="H187" s="159">
        <f t="shared" si="9"/>
        <v>0</v>
      </c>
    </row>
    <row r="188" spans="7:8" ht="12.75" customHeight="1">
      <c r="G188" s="189">
        <f t="shared" si="8"/>
        <v>0</v>
      </c>
      <c r="H188" s="159">
        <f t="shared" si="9"/>
        <v>0</v>
      </c>
    </row>
    <row r="189" spans="7:8" ht="12.75" customHeight="1">
      <c r="G189" s="189">
        <f t="shared" si="8"/>
        <v>0</v>
      </c>
      <c r="H189" s="159">
        <f t="shared" si="9"/>
        <v>0</v>
      </c>
    </row>
    <row r="190" spans="7:8" ht="12.75" customHeight="1">
      <c r="G190" s="189">
        <f t="shared" si="8"/>
        <v>0</v>
      </c>
      <c r="H190" s="159">
        <f t="shared" si="9"/>
        <v>0</v>
      </c>
    </row>
    <row r="191" spans="7:8" ht="12.75" customHeight="1">
      <c r="G191" s="189">
        <f t="shared" si="8"/>
        <v>0</v>
      </c>
      <c r="H191" s="159">
        <f t="shared" si="9"/>
        <v>0</v>
      </c>
    </row>
    <row r="192" spans="7:8" ht="12.75" customHeight="1">
      <c r="G192" s="189">
        <f t="shared" si="8"/>
        <v>0</v>
      </c>
      <c r="H192" s="159">
        <f t="shared" si="9"/>
        <v>0</v>
      </c>
    </row>
    <row r="193" spans="7:8" ht="12.75" customHeight="1">
      <c r="G193" s="189">
        <f t="shared" si="8"/>
        <v>0</v>
      </c>
      <c r="H193" s="159">
        <f t="shared" si="9"/>
        <v>0</v>
      </c>
    </row>
    <row r="194" spans="7:8" ht="12.75" customHeight="1">
      <c r="G194" s="189">
        <f t="shared" si="8"/>
        <v>0</v>
      </c>
      <c r="H194" s="159">
        <f t="shared" si="9"/>
        <v>0</v>
      </c>
    </row>
    <row r="195" spans="7:8" ht="12.75" customHeight="1">
      <c r="G195" s="189">
        <f t="shared" si="8"/>
        <v>0</v>
      </c>
      <c r="H195" s="159">
        <f t="shared" si="9"/>
        <v>0</v>
      </c>
    </row>
    <row r="196" spans="7:8" ht="12.75" customHeight="1">
      <c r="G196" s="189">
        <f t="shared" si="8"/>
        <v>0</v>
      </c>
      <c r="H196" s="159">
        <f t="shared" si="9"/>
        <v>0</v>
      </c>
    </row>
    <row r="197" spans="7:8" ht="12.75" customHeight="1">
      <c r="G197" s="189">
        <f t="shared" ref="G197:G231" si="10">IF((COUNT(I197:AD197)/2)&gt;=4,SUM(LARGE(I197:AD197,COUNT(I197:AD197)/2+1),LARGE(I197:AD197,COUNT(I197:AD197)/2+2),LARGE(I197:AD197,COUNT(I197:AD197)/2+3),LARGE(I197:AD197,COUNT(I197:AD197)/2+4)),SUM(I197,K197,M197,O197,Q197,S197,U197,Y197,W197,,AA197,AC197))</f>
        <v>0</v>
      </c>
      <c r="H197" s="159">
        <f t="shared" ref="H197:H231" si="11">IF((COUNT(I197:AD197)/2)&gt;=5,SUM(LARGE(I197:AD197,1),LARGE(I197:AD197,2),LARGE(I197:AD197,3),LARGE(I197:AD197,4)),SUM(J197,L197,N197,P197,R197,T197,V197,X197,Z197,AB197,AD197))</f>
        <v>0</v>
      </c>
    </row>
    <row r="198" spans="7:8" ht="12.75" customHeight="1">
      <c r="G198" s="189">
        <f t="shared" si="10"/>
        <v>0</v>
      </c>
      <c r="H198" s="159">
        <f t="shared" si="11"/>
        <v>0</v>
      </c>
    </row>
    <row r="199" spans="7:8" ht="12.75" customHeight="1">
      <c r="G199" s="189">
        <f t="shared" si="10"/>
        <v>0</v>
      </c>
      <c r="H199" s="159">
        <f t="shared" si="11"/>
        <v>0</v>
      </c>
    </row>
    <row r="200" spans="7:8" ht="12.75" customHeight="1">
      <c r="G200" s="189">
        <f t="shared" si="10"/>
        <v>0</v>
      </c>
      <c r="H200" s="159">
        <f t="shared" si="11"/>
        <v>0</v>
      </c>
    </row>
    <row r="201" spans="7:8" ht="12.75" customHeight="1">
      <c r="G201" s="189">
        <f t="shared" si="10"/>
        <v>0</v>
      </c>
      <c r="H201" s="159">
        <f t="shared" si="11"/>
        <v>0</v>
      </c>
    </row>
    <row r="202" spans="7:8" ht="12.75" customHeight="1">
      <c r="G202" s="189">
        <f t="shared" si="10"/>
        <v>0</v>
      </c>
      <c r="H202" s="159">
        <f t="shared" si="11"/>
        <v>0</v>
      </c>
    </row>
    <row r="203" spans="7:8" ht="12.75" customHeight="1">
      <c r="G203" s="189">
        <f t="shared" si="10"/>
        <v>0</v>
      </c>
      <c r="H203" s="159">
        <f t="shared" si="11"/>
        <v>0</v>
      </c>
    </row>
    <row r="204" spans="7:8" ht="12.75" customHeight="1">
      <c r="G204" s="189">
        <f t="shared" si="10"/>
        <v>0</v>
      </c>
      <c r="H204" s="159">
        <f t="shared" si="11"/>
        <v>0</v>
      </c>
    </row>
    <row r="205" spans="7:8" ht="12.75" customHeight="1">
      <c r="G205" s="189">
        <f t="shared" si="10"/>
        <v>0</v>
      </c>
      <c r="H205" s="159">
        <f t="shared" si="11"/>
        <v>0</v>
      </c>
    </row>
    <row r="206" spans="7:8" ht="12.75" customHeight="1">
      <c r="G206" s="189">
        <f t="shared" si="10"/>
        <v>0</v>
      </c>
      <c r="H206" s="159">
        <f t="shared" si="11"/>
        <v>0</v>
      </c>
    </row>
    <row r="207" spans="7:8" ht="12.75" customHeight="1">
      <c r="G207" s="189">
        <f t="shared" si="10"/>
        <v>0</v>
      </c>
      <c r="H207" s="159">
        <f t="shared" si="11"/>
        <v>0</v>
      </c>
    </row>
    <row r="208" spans="7:8" ht="12.75" customHeight="1">
      <c r="G208" s="189">
        <f t="shared" si="10"/>
        <v>0</v>
      </c>
      <c r="H208" s="159">
        <f t="shared" si="11"/>
        <v>0</v>
      </c>
    </row>
    <row r="209" spans="7:8" ht="12.75" customHeight="1">
      <c r="G209" s="189">
        <f t="shared" si="10"/>
        <v>0</v>
      </c>
      <c r="H209" s="159">
        <f t="shared" si="11"/>
        <v>0</v>
      </c>
    </row>
    <row r="210" spans="7:8" ht="12.75" customHeight="1">
      <c r="G210" s="189">
        <f t="shared" si="10"/>
        <v>0</v>
      </c>
      <c r="H210" s="159">
        <f t="shared" si="11"/>
        <v>0</v>
      </c>
    </row>
    <row r="211" spans="7:8" ht="12.75" customHeight="1">
      <c r="G211" s="189">
        <f t="shared" si="10"/>
        <v>0</v>
      </c>
      <c r="H211" s="159">
        <f t="shared" si="11"/>
        <v>0</v>
      </c>
    </row>
    <row r="212" spans="7:8" ht="12.75" customHeight="1">
      <c r="G212" s="189">
        <f t="shared" si="10"/>
        <v>0</v>
      </c>
      <c r="H212" s="159">
        <f t="shared" si="11"/>
        <v>0</v>
      </c>
    </row>
    <row r="213" spans="7:8" ht="12.75" customHeight="1">
      <c r="G213" s="189">
        <f t="shared" si="10"/>
        <v>0</v>
      </c>
      <c r="H213" s="159">
        <f t="shared" si="11"/>
        <v>0</v>
      </c>
    </row>
    <row r="214" spans="7:8" ht="12.75" customHeight="1">
      <c r="G214" s="189">
        <f t="shared" si="10"/>
        <v>0</v>
      </c>
      <c r="H214" s="159">
        <f t="shared" si="11"/>
        <v>0</v>
      </c>
    </row>
    <row r="215" spans="7:8" ht="12.75" customHeight="1">
      <c r="G215" s="189">
        <f t="shared" si="10"/>
        <v>0</v>
      </c>
      <c r="H215" s="159">
        <f t="shared" si="11"/>
        <v>0</v>
      </c>
    </row>
    <row r="216" spans="7:8" ht="12.75" customHeight="1">
      <c r="G216" s="189">
        <f t="shared" si="10"/>
        <v>0</v>
      </c>
      <c r="H216" s="159">
        <f t="shared" si="11"/>
        <v>0</v>
      </c>
    </row>
    <row r="217" spans="7:8" ht="12.75" customHeight="1">
      <c r="G217" s="189">
        <f t="shared" si="10"/>
        <v>0</v>
      </c>
      <c r="H217" s="159">
        <f t="shared" si="11"/>
        <v>0</v>
      </c>
    </row>
    <row r="218" spans="7:8" ht="12.75" customHeight="1">
      <c r="G218" s="189">
        <f t="shared" si="10"/>
        <v>0</v>
      </c>
      <c r="H218" s="159">
        <f t="shared" si="11"/>
        <v>0</v>
      </c>
    </row>
    <row r="219" spans="7:8" ht="12.75" customHeight="1">
      <c r="G219" s="189">
        <f t="shared" si="10"/>
        <v>0</v>
      </c>
      <c r="H219" s="159">
        <f t="shared" si="11"/>
        <v>0</v>
      </c>
    </row>
    <row r="220" spans="7:8" ht="12.75" customHeight="1">
      <c r="G220" s="189">
        <f t="shared" si="10"/>
        <v>0</v>
      </c>
      <c r="H220" s="159">
        <f t="shared" si="11"/>
        <v>0</v>
      </c>
    </row>
    <row r="221" spans="7:8" ht="12.75" customHeight="1">
      <c r="G221" s="189">
        <f t="shared" si="10"/>
        <v>0</v>
      </c>
      <c r="H221" s="159">
        <f t="shared" si="11"/>
        <v>0</v>
      </c>
    </row>
    <row r="222" spans="7:8" ht="12.75" customHeight="1">
      <c r="G222" s="189">
        <f t="shared" si="10"/>
        <v>0</v>
      </c>
      <c r="H222" s="159">
        <f t="shared" si="11"/>
        <v>0</v>
      </c>
    </row>
    <row r="223" spans="7:8" ht="12.75" customHeight="1">
      <c r="G223" s="189">
        <f t="shared" si="10"/>
        <v>0</v>
      </c>
      <c r="H223" s="159">
        <f t="shared" si="11"/>
        <v>0</v>
      </c>
    </row>
    <row r="224" spans="7:8" ht="12.75" customHeight="1">
      <c r="G224" s="189">
        <f t="shared" si="10"/>
        <v>0</v>
      </c>
      <c r="H224" s="159">
        <f t="shared" si="11"/>
        <v>0</v>
      </c>
    </row>
    <row r="225" spans="7:8" ht="12.75" customHeight="1">
      <c r="G225" s="189">
        <f t="shared" si="10"/>
        <v>0</v>
      </c>
      <c r="H225" s="159">
        <f t="shared" si="11"/>
        <v>0</v>
      </c>
    </row>
    <row r="226" spans="7:8" ht="12.75" customHeight="1">
      <c r="G226" s="189">
        <f t="shared" si="10"/>
        <v>0</v>
      </c>
      <c r="H226" s="159">
        <f t="shared" si="11"/>
        <v>0</v>
      </c>
    </row>
    <row r="227" spans="7:8" ht="12.75" customHeight="1">
      <c r="G227" s="189">
        <f t="shared" si="10"/>
        <v>0</v>
      </c>
      <c r="H227" s="159">
        <f t="shared" si="11"/>
        <v>0</v>
      </c>
    </row>
    <row r="228" spans="7:8" ht="12.75" customHeight="1">
      <c r="G228" s="189">
        <f t="shared" si="10"/>
        <v>0</v>
      </c>
      <c r="H228" s="159">
        <f t="shared" si="11"/>
        <v>0</v>
      </c>
    </row>
    <row r="229" spans="7:8" ht="12.75" customHeight="1">
      <c r="G229" s="189">
        <f t="shared" si="10"/>
        <v>0</v>
      </c>
      <c r="H229" s="159">
        <f t="shared" si="11"/>
        <v>0</v>
      </c>
    </row>
    <row r="230" spans="7:8" ht="12.75" customHeight="1">
      <c r="G230" s="189">
        <f t="shared" si="10"/>
        <v>0</v>
      </c>
      <c r="H230" s="159">
        <f t="shared" si="11"/>
        <v>0</v>
      </c>
    </row>
    <row r="231" spans="7:8" ht="12.75" customHeight="1">
      <c r="G231" s="189">
        <f t="shared" si="10"/>
        <v>0</v>
      </c>
      <c r="H231" s="159">
        <f t="shared" si="11"/>
        <v>0</v>
      </c>
    </row>
    <row r="232" spans="7:8" ht="12.75" hidden="1" customHeight="1"/>
  </sheetData>
  <sheetProtection selectLockedCells="1" selectUnlockedCells="1"/>
  <autoFilter ref="A3:AF231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</autoFilter>
  <sortState ref="B5:AF45">
    <sortCondition descending="1" ref="H5:H45"/>
    <sortCondition descending="1" ref="G5:G45"/>
  </sortState>
  <mergeCells count="24">
    <mergeCell ref="AE3:AF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4:AF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</mergeCells>
  <pageMargins left="0.19652777777777777" right="0.19652777777777777" top="0.39374999999999999" bottom="0.39374999999999999" header="0.51180555555555551" footer="0.51180555555555551"/>
  <pageSetup paperSize="9" scale="80" firstPageNumber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71"/>
  <sheetViews>
    <sheetView zoomScale="130" zoomScaleNormal="130" workbookViewId="0">
      <selection sqref="A1:G1"/>
    </sheetView>
  </sheetViews>
  <sheetFormatPr defaultRowHeight="0" customHeight="1" zeroHeight="1"/>
  <cols>
    <col min="2" max="2" width="17.453125" customWidth="1"/>
    <col min="3" max="3" width="13.7265625" customWidth="1"/>
    <col min="4" max="5" width="0" hidden="1" customWidth="1"/>
    <col min="6" max="6" width="9.1796875" style="7"/>
    <col min="8" max="8" width="9.1796875" style="7"/>
    <col min="17" max="17" width="9.1796875" style="7"/>
  </cols>
  <sheetData>
    <row r="1" spans="1:17" s="51" customFormat="1" ht="15.75" customHeight="1">
      <c r="A1" s="218" t="s">
        <v>535</v>
      </c>
      <c r="B1" s="218"/>
      <c r="C1" s="218"/>
      <c r="D1" s="218"/>
      <c r="E1" s="218"/>
      <c r="F1" s="218"/>
      <c r="G1" s="218"/>
      <c r="H1" s="60"/>
      <c r="Q1" s="61"/>
    </row>
    <row r="2" spans="1:17" s="51" customFormat="1" ht="11.25" customHeight="1">
      <c r="A2" s="52"/>
      <c r="B2" s="53"/>
      <c r="C2" s="53"/>
      <c r="D2" s="52"/>
      <c r="E2" s="52"/>
      <c r="F2" s="54"/>
      <c r="G2" s="52"/>
      <c r="H2" s="60"/>
      <c r="Q2" s="61"/>
    </row>
    <row r="3" spans="1:17" s="61" customFormat="1" ht="11.25" customHeight="1">
      <c r="A3" s="55" t="s">
        <v>0</v>
      </c>
      <c r="B3" s="56" t="s">
        <v>1</v>
      </c>
      <c r="C3" s="57" t="s">
        <v>2</v>
      </c>
      <c r="D3" s="57" t="s">
        <v>3</v>
      </c>
      <c r="E3" s="58" t="s">
        <v>4</v>
      </c>
      <c r="F3" s="57" t="s">
        <v>7</v>
      </c>
      <c r="G3" s="59" t="s">
        <v>126</v>
      </c>
      <c r="H3" s="60"/>
    </row>
    <row r="4" spans="1:17" s="61" customFormat="1" ht="11.25" customHeight="1">
      <c r="A4" s="205">
        <v>1</v>
      </c>
      <c r="B4" s="62" t="s">
        <v>288</v>
      </c>
      <c r="C4" s="206" t="s">
        <v>30</v>
      </c>
      <c r="D4" s="63">
        <v>1981</v>
      </c>
      <c r="E4" s="64" t="s">
        <v>23</v>
      </c>
      <c r="F4" s="160">
        <v>466</v>
      </c>
      <c r="G4" s="207">
        <f>F4+F5+F7+F6</f>
        <v>1819</v>
      </c>
      <c r="H4" s="60"/>
    </row>
    <row r="5" spans="1:17" s="61" customFormat="1" ht="11.25" customHeight="1">
      <c r="A5" s="205"/>
      <c r="B5" s="65" t="s">
        <v>56</v>
      </c>
      <c r="C5" s="206"/>
      <c r="D5" s="66">
        <v>1980</v>
      </c>
      <c r="E5" s="67" t="s">
        <v>23</v>
      </c>
      <c r="F5" s="161">
        <v>496</v>
      </c>
      <c r="G5" s="207"/>
      <c r="H5" s="60"/>
    </row>
    <row r="6" spans="1:17" s="61" customFormat="1" ht="11.25" customHeight="1">
      <c r="A6" s="205"/>
      <c r="B6" s="65" t="s">
        <v>50</v>
      </c>
      <c r="C6" s="206"/>
      <c r="D6" s="68">
        <v>1954</v>
      </c>
      <c r="E6" s="69" t="s">
        <v>26</v>
      </c>
      <c r="F6" s="161">
        <v>459</v>
      </c>
      <c r="G6" s="207"/>
      <c r="H6" s="60"/>
    </row>
    <row r="7" spans="1:17" s="61" customFormat="1" ht="12" customHeight="1" thickBot="1">
      <c r="A7" s="205"/>
      <c r="B7" s="70" t="s">
        <v>289</v>
      </c>
      <c r="C7" s="206"/>
      <c r="D7" s="71">
        <v>1962</v>
      </c>
      <c r="E7" s="72" t="s">
        <v>49</v>
      </c>
      <c r="F7" s="162">
        <v>398</v>
      </c>
      <c r="G7" s="207"/>
      <c r="H7" s="60"/>
    </row>
    <row r="8" spans="1:17" s="51" customFormat="1" ht="12.4" customHeight="1" thickBot="1">
      <c r="A8" s="205">
        <v>2</v>
      </c>
      <c r="B8" s="62" t="s">
        <v>74</v>
      </c>
      <c r="C8" s="219" t="s">
        <v>33</v>
      </c>
      <c r="D8" s="63">
        <v>1984</v>
      </c>
      <c r="E8" s="64" t="s">
        <v>46</v>
      </c>
      <c r="F8" s="160">
        <v>476</v>
      </c>
      <c r="G8" s="207">
        <f>F8+F9+F11+F10</f>
        <v>1817</v>
      </c>
      <c r="H8" s="158"/>
      <c r="Q8" s="61"/>
    </row>
    <row r="9" spans="1:17" s="51" customFormat="1" ht="11.25" customHeight="1" thickBot="1">
      <c r="A9" s="205"/>
      <c r="B9" s="89" t="s">
        <v>37</v>
      </c>
      <c r="C9" s="220"/>
      <c r="D9" s="66">
        <v>1983</v>
      </c>
      <c r="E9" s="67" t="s">
        <v>23</v>
      </c>
      <c r="F9" s="161">
        <v>434</v>
      </c>
      <c r="G9" s="207"/>
      <c r="H9" s="158"/>
      <c r="Q9" s="61"/>
    </row>
    <row r="10" spans="1:17" s="51" customFormat="1" ht="11.25" customHeight="1" thickBot="1">
      <c r="A10" s="205"/>
      <c r="B10" s="85" t="s">
        <v>89</v>
      </c>
      <c r="C10" s="220"/>
      <c r="D10" s="94">
        <v>1961</v>
      </c>
      <c r="E10" s="95" t="s">
        <v>49</v>
      </c>
      <c r="F10" s="163">
        <v>453</v>
      </c>
      <c r="G10" s="207"/>
      <c r="H10" s="158"/>
      <c r="Q10" s="61"/>
    </row>
    <row r="11" spans="1:17" s="51" customFormat="1" ht="12" customHeight="1" thickBot="1">
      <c r="A11" s="205"/>
      <c r="B11" s="96" t="s">
        <v>156</v>
      </c>
      <c r="C11" s="221"/>
      <c r="D11" s="97">
        <v>1972</v>
      </c>
      <c r="E11" s="98" t="s">
        <v>26</v>
      </c>
      <c r="F11" s="164">
        <v>454</v>
      </c>
      <c r="G11" s="207"/>
      <c r="H11" s="158"/>
      <c r="Q11" s="61"/>
    </row>
    <row r="12" spans="1:17" s="51" customFormat="1" ht="12.4" customHeight="1" thickBot="1">
      <c r="A12" s="205">
        <v>3</v>
      </c>
      <c r="B12" s="62" t="s">
        <v>128</v>
      </c>
      <c r="C12" s="219" t="s">
        <v>137</v>
      </c>
      <c r="D12" s="63">
        <v>1979</v>
      </c>
      <c r="E12" s="64" t="s">
        <v>23</v>
      </c>
      <c r="F12" s="160">
        <v>441</v>
      </c>
      <c r="G12" s="207">
        <f>F12+F13+F15+F14</f>
        <v>1810</v>
      </c>
      <c r="H12" s="158"/>
      <c r="Q12" s="61"/>
    </row>
    <row r="13" spans="1:17" s="51" customFormat="1" ht="11.25" customHeight="1" thickBot="1">
      <c r="A13" s="205"/>
      <c r="B13" s="85" t="s">
        <v>148</v>
      </c>
      <c r="C13" s="220"/>
      <c r="D13" s="66">
        <v>1967</v>
      </c>
      <c r="E13" s="67" t="s">
        <v>28</v>
      </c>
      <c r="F13" s="161">
        <v>461</v>
      </c>
      <c r="G13" s="207"/>
      <c r="H13" s="158"/>
      <c r="Q13" s="61"/>
    </row>
    <row r="14" spans="1:17" s="51" customFormat="1" ht="11.25" customHeight="1" thickBot="1">
      <c r="A14" s="205"/>
      <c r="B14" s="85" t="s">
        <v>47</v>
      </c>
      <c r="C14" s="220"/>
      <c r="D14" s="86">
        <v>1967</v>
      </c>
      <c r="E14" s="87" t="s">
        <v>28</v>
      </c>
      <c r="F14" s="165">
        <v>427</v>
      </c>
      <c r="G14" s="207"/>
      <c r="H14" s="158"/>
      <c r="Q14" s="61"/>
    </row>
    <row r="15" spans="1:17" s="51" customFormat="1" ht="12" customHeight="1" thickBot="1">
      <c r="A15" s="205"/>
      <c r="B15" s="88" t="s">
        <v>231</v>
      </c>
      <c r="C15" s="221"/>
      <c r="D15" s="77">
        <v>1979</v>
      </c>
      <c r="E15" s="78" t="s">
        <v>34</v>
      </c>
      <c r="F15" s="165">
        <v>481</v>
      </c>
      <c r="G15" s="207"/>
      <c r="H15" s="158"/>
      <c r="Q15" s="61"/>
    </row>
    <row r="16" spans="1:17" s="51" customFormat="1" ht="11.25" customHeight="1" thickBot="1">
      <c r="A16" s="205">
        <v>4</v>
      </c>
      <c r="B16" s="65" t="s">
        <v>43</v>
      </c>
      <c r="C16" s="219" t="s">
        <v>127</v>
      </c>
      <c r="D16" s="63"/>
      <c r="E16" s="63"/>
      <c r="F16" s="160">
        <v>441</v>
      </c>
      <c r="G16" s="207">
        <f>F16+F17+F19+F18</f>
        <v>1456</v>
      </c>
      <c r="H16" s="158"/>
      <c r="Q16" s="61"/>
    </row>
    <row r="17" spans="1:17" s="51" customFormat="1" ht="11.25" customHeight="1" thickBot="1">
      <c r="A17" s="205"/>
      <c r="B17" s="65" t="s">
        <v>45</v>
      </c>
      <c r="C17" s="220"/>
      <c r="D17" s="68"/>
      <c r="E17" s="68"/>
      <c r="F17" s="161">
        <v>262</v>
      </c>
      <c r="G17" s="207"/>
      <c r="H17" s="158"/>
      <c r="Q17" s="61"/>
    </row>
    <row r="18" spans="1:17" s="51" customFormat="1" ht="11.25" customHeight="1" thickBot="1">
      <c r="A18" s="205"/>
      <c r="B18" s="99" t="s">
        <v>53</v>
      </c>
      <c r="C18" s="220"/>
      <c r="D18" s="66"/>
      <c r="E18" s="66"/>
      <c r="F18" s="161">
        <v>378</v>
      </c>
      <c r="G18" s="207"/>
      <c r="H18" s="158"/>
      <c r="Q18" s="61"/>
    </row>
    <row r="19" spans="1:17" s="51" customFormat="1" ht="12" customHeight="1" thickBot="1">
      <c r="A19" s="205"/>
      <c r="B19" s="100" t="s">
        <v>180</v>
      </c>
      <c r="C19" s="221"/>
      <c r="D19" s="101"/>
      <c r="E19" s="101"/>
      <c r="F19" s="166">
        <v>375</v>
      </c>
      <c r="G19" s="207"/>
      <c r="H19" s="158"/>
      <c r="Q19" s="61"/>
    </row>
    <row r="20" spans="1:17" s="51" customFormat="1" ht="11.25" customHeight="1" thickBot="1">
      <c r="A20" s="205">
        <v>5</v>
      </c>
      <c r="B20" s="65" t="s">
        <v>32</v>
      </c>
      <c r="C20" s="206" t="s">
        <v>191</v>
      </c>
      <c r="D20" s="63"/>
      <c r="E20" s="63"/>
      <c r="F20" s="160">
        <v>455</v>
      </c>
      <c r="G20" s="207">
        <f>F20+F21+F23+F22</f>
        <v>1373</v>
      </c>
      <c r="H20" s="158"/>
      <c r="Q20" s="61"/>
    </row>
    <row r="21" spans="1:17" s="51" customFormat="1" ht="11.25" customHeight="1" thickBot="1">
      <c r="A21" s="205"/>
      <c r="B21" s="65" t="s">
        <v>76</v>
      </c>
      <c r="C21" s="206"/>
      <c r="D21" s="68"/>
      <c r="E21" s="68"/>
      <c r="F21" s="161">
        <v>294</v>
      </c>
      <c r="G21" s="207"/>
      <c r="H21" s="158"/>
      <c r="Q21" s="61"/>
    </row>
    <row r="22" spans="1:17" s="51" customFormat="1" ht="11.25" customHeight="1" thickBot="1">
      <c r="A22" s="205"/>
      <c r="B22" s="99" t="s">
        <v>83</v>
      </c>
      <c r="C22" s="206"/>
      <c r="D22" s="66"/>
      <c r="E22" s="66"/>
      <c r="F22" s="161">
        <v>361</v>
      </c>
      <c r="G22" s="207"/>
      <c r="H22" s="158"/>
      <c r="Q22" s="61"/>
    </row>
    <row r="23" spans="1:17" s="51" customFormat="1" ht="12" customHeight="1" thickBot="1">
      <c r="A23" s="205"/>
      <c r="B23" s="100" t="s">
        <v>319</v>
      </c>
      <c r="C23" s="206"/>
      <c r="D23" s="101"/>
      <c r="E23" s="101"/>
      <c r="F23" s="166">
        <v>263</v>
      </c>
      <c r="G23" s="207"/>
      <c r="H23" s="158"/>
      <c r="Q23" s="61"/>
    </row>
    <row r="24" spans="1:17" s="51" customFormat="1" ht="11.25" customHeight="1" thickBot="1">
      <c r="A24" s="205">
        <v>6</v>
      </c>
      <c r="B24" s="62" t="s">
        <v>306</v>
      </c>
      <c r="C24" s="208" t="s">
        <v>136</v>
      </c>
      <c r="D24" s="63">
        <v>1997</v>
      </c>
      <c r="E24" s="64" t="s">
        <v>31</v>
      </c>
      <c r="F24" s="160">
        <v>286</v>
      </c>
      <c r="G24" s="207">
        <f>F24+F25+F27+F26</f>
        <v>1330</v>
      </c>
      <c r="H24" s="158"/>
      <c r="Q24" s="61"/>
    </row>
    <row r="25" spans="1:17" s="51" customFormat="1" ht="11.25" customHeight="1" thickBot="1">
      <c r="A25" s="205"/>
      <c r="B25" s="89" t="s">
        <v>52</v>
      </c>
      <c r="C25" s="209"/>
      <c r="D25" s="66">
        <v>1996</v>
      </c>
      <c r="E25" s="67" t="s">
        <v>31</v>
      </c>
      <c r="F25" s="161">
        <v>404</v>
      </c>
      <c r="G25" s="207"/>
      <c r="H25" s="158"/>
      <c r="Q25" s="61"/>
    </row>
    <row r="26" spans="1:17" s="51" customFormat="1" ht="11.25" customHeight="1" thickBot="1">
      <c r="A26" s="205"/>
      <c r="B26" s="85" t="s">
        <v>77</v>
      </c>
      <c r="C26" s="209"/>
      <c r="D26" s="97">
        <v>1994</v>
      </c>
      <c r="E26" s="98" t="s">
        <v>31</v>
      </c>
      <c r="F26" s="161">
        <v>268</v>
      </c>
      <c r="G26" s="207"/>
      <c r="H26" s="158"/>
      <c r="Q26" s="61"/>
    </row>
    <row r="27" spans="1:17" s="51" customFormat="1" ht="12" customHeight="1" thickBot="1">
      <c r="A27" s="205"/>
      <c r="B27" s="88" t="s">
        <v>54</v>
      </c>
      <c r="C27" s="210"/>
      <c r="D27" s="102">
        <v>1994</v>
      </c>
      <c r="E27" s="103" t="s">
        <v>39</v>
      </c>
      <c r="F27" s="166">
        <v>372</v>
      </c>
      <c r="G27" s="207"/>
      <c r="H27" s="158"/>
      <c r="Q27" s="61"/>
    </row>
    <row r="28" spans="1:17" s="51" customFormat="1" ht="11.25" hidden="1" customHeight="1" thickBot="1">
      <c r="A28" s="205">
        <v>7</v>
      </c>
      <c r="B28" s="62" t="s">
        <v>257</v>
      </c>
      <c r="C28" s="208" t="s">
        <v>136</v>
      </c>
      <c r="D28" s="63">
        <v>1997</v>
      </c>
      <c r="E28" s="64" t="s">
        <v>31</v>
      </c>
      <c r="F28" s="160">
        <v>266</v>
      </c>
      <c r="G28" s="211" t="s">
        <v>100</v>
      </c>
      <c r="H28" s="158"/>
      <c r="Q28" s="61"/>
    </row>
    <row r="29" spans="1:17" s="51" customFormat="1" ht="11.25" hidden="1" customHeight="1" thickBot="1">
      <c r="A29" s="205"/>
      <c r="B29" s="89" t="s">
        <v>51</v>
      </c>
      <c r="C29" s="209"/>
      <c r="D29" s="66">
        <v>1996</v>
      </c>
      <c r="E29" s="67" t="s">
        <v>31</v>
      </c>
      <c r="F29" s="161">
        <v>355</v>
      </c>
      <c r="G29" s="212"/>
      <c r="H29" s="158"/>
      <c r="Q29" s="61"/>
    </row>
    <row r="30" spans="1:17" s="51" customFormat="1" ht="11.25" hidden="1" customHeight="1" thickBot="1">
      <c r="A30" s="205"/>
      <c r="B30" s="85" t="s">
        <v>77</v>
      </c>
      <c r="C30" s="209"/>
      <c r="D30" s="97">
        <v>1994</v>
      </c>
      <c r="E30" s="98" t="s">
        <v>31</v>
      </c>
      <c r="F30" s="161">
        <v>374</v>
      </c>
      <c r="G30" s="212"/>
      <c r="H30" s="158"/>
      <c r="Q30" s="61"/>
    </row>
    <row r="31" spans="1:17" s="51" customFormat="1" ht="12" hidden="1" customHeight="1" thickBot="1">
      <c r="A31" s="205"/>
      <c r="B31" s="88" t="s">
        <v>54</v>
      </c>
      <c r="C31" s="210"/>
      <c r="D31" s="102">
        <v>1994</v>
      </c>
      <c r="E31" s="103" t="s">
        <v>39</v>
      </c>
      <c r="F31" s="166">
        <v>377</v>
      </c>
      <c r="G31" s="213"/>
      <c r="H31" s="158"/>
      <c r="Q31" s="61"/>
    </row>
    <row r="32" spans="1:17" s="51" customFormat="1" ht="11.25" hidden="1" customHeight="1" thickBot="1">
      <c r="A32" s="205">
        <v>8</v>
      </c>
      <c r="B32" s="65" t="s">
        <v>32</v>
      </c>
      <c r="C32" s="206" t="s">
        <v>191</v>
      </c>
      <c r="D32" s="63"/>
      <c r="E32" s="63"/>
      <c r="F32" s="160">
        <v>455</v>
      </c>
      <c r="G32" s="207" t="s">
        <v>100</v>
      </c>
      <c r="H32" s="158"/>
      <c r="Q32" s="61"/>
    </row>
    <row r="33" spans="1:17" s="51" customFormat="1" ht="11.25" hidden="1" customHeight="1" thickBot="1">
      <c r="A33" s="205"/>
      <c r="B33" s="65" t="s">
        <v>76</v>
      </c>
      <c r="C33" s="206"/>
      <c r="D33" s="68"/>
      <c r="E33" s="68"/>
      <c r="F33" s="161">
        <v>318</v>
      </c>
      <c r="G33" s="207"/>
      <c r="H33" s="158"/>
      <c r="Q33" s="61"/>
    </row>
    <row r="34" spans="1:17" s="51" customFormat="1" ht="11.25" hidden="1" customHeight="1" thickBot="1">
      <c r="A34" s="205"/>
      <c r="B34" s="99" t="s">
        <v>75</v>
      </c>
      <c r="C34" s="206"/>
      <c r="D34" s="66"/>
      <c r="E34" s="66"/>
      <c r="F34" s="161">
        <v>349</v>
      </c>
      <c r="G34" s="207"/>
      <c r="H34" s="158"/>
      <c r="Q34" s="61"/>
    </row>
    <row r="35" spans="1:17" s="51" customFormat="1" ht="12" hidden="1" customHeight="1" thickBot="1">
      <c r="A35" s="205"/>
      <c r="B35" s="100" t="s">
        <v>236</v>
      </c>
      <c r="C35" s="206"/>
      <c r="D35" s="101"/>
      <c r="E35" s="101"/>
      <c r="F35" s="166">
        <v>150</v>
      </c>
      <c r="G35" s="207"/>
      <c r="H35" s="158"/>
      <c r="Q35" s="61"/>
    </row>
    <row r="36" spans="1:17" s="51" customFormat="1" ht="11.25" hidden="1" customHeight="1" thickBot="1">
      <c r="A36" s="205">
        <v>32</v>
      </c>
      <c r="B36" s="73" t="s">
        <v>233</v>
      </c>
      <c r="C36" s="214" t="s">
        <v>65</v>
      </c>
      <c r="D36" s="74"/>
      <c r="E36" s="75"/>
      <c r="F36" s="165">
        <v>352</v>
      </c>
      <c r="G36" s="211" t="s">
        <v>100</v>
      </c>
      <c r="H36" s="158"/>
      <c r="Q36" s="61"/>
    </row>
    <row r="37" spans="1:17" s="51" customFormat="1" ht="11.25" hidden="1" customHeight="1" thickBot="1">
      <c r="A37" s="205"/>
      <c r="B37" s="76" t="s">
        <v>232</v>
      </c>
      <c r="C37" s="215"/>
      <c r="D37" s="77"/>
      <c r="E37" s="78"/>
      <c r="F37" s="165">
        <v>191</v>
      </c>
      <c r="G37" s="212"/>
      <c r="H37" s="158"/>
      <c r="Q37" s="61"/>
    </row>
    <row r="38" spans="1:17" s="51" customFormat="1" ht="11.25" hidden="1" customHeight="1" thickBot="1">
      <c r="A38" s="205"/>
      <c r="B38" s="79" t="s">
        <v>80</v>
      </c>
      <c r="C38" s="215"/>
      <c r="D38" s="80"/>
      <c r="E38" s="81"/>
      <c r="F38" s="163">
        <v>191</v>
      </c>
      <c r="G38" s="212"/>
      <c r="H38" s="158"/>
      <c r="Q38" s="61"/>
    </row>
    <row r="39" spans="1:17" s="51" customFormat="1" ht="12" hidden="1" customHeight="1" thickBot="1">
      <c r="A39" s="205"/>
      <c r="B39" s="82" t="s">
        <v>185</v>
      </c>
      <c r="C39" s="216"/>
      <c r="D39" s="83"/>
      <c r="E39" s="84"/>
      <c r="F39" s="166">
        <v>147</v>
      </c>
      <c r="G39" s="213"/>
      <c r="H39" s="158"/>
      <c r="N39"/>
      <c r="O39"/>
      <c r="Q39" s="61"/>
    </row>
    <row r="40" spans="1:17" s="51" customFormat="1" ht="11.25" hidden="1" customHeight="1" thickBot="1">
      <c r="A40" s="205">
        <v>36</v>
      </c>
      <c r="B40" s="73"/>
      <c r="C40" s="214"/>
      <c r="D40" s="74"/>
      <c r="E40" s="75"/>
      <c r="F40" s="161"/>
      <c r="G40" s="211" t="s">
        <v>100</v>
      </c>
      <c r="H40" s="158"/>
      <c r="N40"/>
      <c r="O40"/>
      <c r="Q40" s="61"/>
    </row>
    <row r="41" spans="1:17" s="51" customFormat="1" ht="11.25" hidden="1" customHeight="1" thickBot="1">
      <c r="A41" s="205"/>
      <c r="B41" s="76"/>
      <c r="C41" s="215"/>
      <c r="D41" s="77"/>
      <c r="E41" s="78"/>
      <c r="F41" s="165"/>
      <c r="G41" s="212"/>
      <c r="H41" s="158"/>
      <c r="N41"/>
      <c r="O41"/>
      <c r="Q41" s="61"/>
    </row>
    <row r="42" spans="1:17" s="51" customFormat="1" ht="11.25" hidden="1" customHeight="1" thickBot="1">
      <c r="A42" s="205"/>
      <c r="B42" s="79"/>
      <c r="C42" s="215"/>
      <c r="D42" s="80"/>
      <c r="E42" s="81"/>
      <c r="F42" s="163"/>
      <c r="G42" s="212"/>
      <c r="H42" s="158"/>
      <c r="N42"/>
      <c r="O42"/>
      <c r="Q42" s="61"/>
    </row>
    <row r="43" spans="1:17" s="51" customFormat="1" ht="12" hidden="1" customHeight="1" thickBot="1">
      <c r="A43" s="205"/>
      <c r="B43" s="82"/>
      <c r="C43" s="216"/>
      <c r="D43" s="83"/>
      <c r="E43" s="84"/>
      <c r="F43" s="166"/>
      <c r="G43" s="213"/>
      <c r="H43" s="158"/>
      <c r="L43"/>
      <c r="M43"/>
      <c r="N43"/>
      <c r="O43"/>
      <c r="P43"/>
      <c r="Q43" s="61"/>
    </row>
    <row r="44" spans="1:17" s="51" customFormat="1" ht="11.25" hidden="1" customHeight="1" thickBot="1">
      <c r="A44" s="205">
        <v>10</v>
      </c>
      <c r="B44" s="62"/>
      <c r="C44" s="208"/>
      <c r="D44" s="63"/>
      <c r="E44" s="64"/>
      <c r="F44" s="160"/>
      <c r="G44" s="211"/>
      <c r="H44" s="158"/>
      <c r="L44"/>
      <c r="M44"/>
      <c r="N44"/>
      <c r="O44"/>
      <c r="P44"/>
      <c r="Q44" s="61"/>
    </row>
    <row r="45" spans="1:17" s="51" customFormat="1" ht="11.25" hidden="1" customHeight="1" thickBot="1">
      <c r="A45" s="205"/>
      <c r="B45" s="89"/>
      <c r="C45" s="209"/>
      <c r="D45" s="66"/>
      <c r="E45" s="67"/>
      <c r="F45" s="161"/>
      <c r="G45" s="212"/>
      <c r="H45" s="158"/>
      <c r="L45"/>
      <c r="M45"/>
      <c r="N45"/>
      <c r="O45"/>
      <c r="P45"/>
      <c r="Q45" s="61"/>
    </row>
    <row r="46" spans="1:17" s="51" customFormat="1" ht="11.25" hidden="1" customHeight="1" thickBot="1">
      <c r="A46" s="205"/>
      <c r="B46" s="85"/>
      <c r="C46" s="209"/>
      <c r="D46" s="97"/>
      <c r="E46" s="98"/>
      <c r="F46" s="161"/>
      <c r="G46" s="212"/>
      <c r="H46" s="158"/>
      <c r="L46"/>
      <c r="M46"/>
      <c r="N46"/>
      <c r="O46"/>
      <c r="P46"/>
      <c r="Q46" s="61"/>
    </row>
    <row r="47" spans="1:17" s="51" customFormat="1" ht="12" hidden="1" customHeight="1" thickBot="1">
      <c r="A47" s="205"/>
      <c r="B47" s="88"/>
      <c r="C47" s="210"/>
      <c r="D47" s="102"/>
      <c r="E47" s="103"/>
      <c r="F47" s="166"/>
      <c r="G47" s="213"/>
      <c r="H47" s="158"/>
      <c r="L47"/>
      <c r="M47"/>
      <c r="N47"/>
      <c r="O47"/>
      <c r="P47"/>
      <c r="Q47" s="61"/>
    </row>
    <row r="48" spans="1:17" s="51" customFormat="1" ht="11.25" hidden="1" customHeight="1" thickBot="1">
      <c r="A48" s="217">
        <v>9</v>
      </c>
      <c r="B48" s="65"/>
      <c r="C48" s="206"/>
      <c r="D48" s="63"/>
      <c r="E48" s="63"/>
      <c r="F48" s="160"/>
      <c r="G48" s="207"/>
      <c r="H48" s="158"/>
      <c r="L48"/>
      <c r="M48"/>
      <c r="N48"/>
      <c r="O48"/>
      <c r="P48"/>
      <c r="Q48" s="61"/>
    </row>
    <row r="49" spans="1:20" s="51" customFormat="1" ht="11.25" hidden="1" customHeight="1" thickBot="1">
      <c r="A49" s="217"/>
      <c r="B49" s="65"/>
      <c r="C49" s="206"/>
      <c r="D49" s="68"/>
      <c r="E49" s="68"/>
      <c r="F49" s="161"/>
      <c r="G49" s="207"/>
      <c r="H49" s="158"/>
      <c r="L49"/>
      <c r="M49"/>
      <c r="N49"/>
      <c r="O49"/>
      <c r="P49"/>
      <c r="Q49" s="61"/>
    </row>
    <row r="50" spans="1:20" s="51" customFormat="1" ht="11.25" hidden="1" customHeight="1" thickBot="1">
      <c r="A50" s="217"/>
      <c r="B50" s="99"/>
      <c r="C50" s="206"/>
      <c r="D50" s="66"/>
      <c r="E50" s="66"/>
      <c r="F50" s="161"/>
      <c r="G50" s="207"/>
      <c r="H50" s="158"/>
      <c r="L50"/>
      <c r="M50"/>
      <c r="N50"/>
      <c r="O50"/>
      <c r="P50"/>
      <c r="Q50" s="61"/>
    </row>
    <row r="51" spans="1:20" s="51" customFormat="1" ht="12" hidden="1" customHeight="1" thickBot="1">
      <c r="A51" s="217"/>
      <c r="B51" s="100"/>
      <c r="C51" s="206"/>
      <c r="D51" s="101"/>
      <c r="E51" s="101"/>
      <c r="F51" s="166"/>
      <c r="G51" s="207"/>
      <c r="H51" s="158"/>
      <c r="K51"/>
      <c r="L51"/>
      <c r="M51"/>
      <c r="N51"/>
      <c r="O51"/>
      <c r="P51"/>
      <c r="Q51" s="61"/>
    </row>
    <row r="52" spans="1:20" s="51" customFormat="1" ht="11.25" hidden="1" customHeight="1" thickBot="1">
      <c r="A52" s="205">
        <v>10</v>
      </c>
      <c r="B52" s="104"/>
      <c r="C52" s="206"/>
      <c r="D52" s="63"/>
      <c r="E52" s="63"/>
      <c r="F52" s="160"/>
      <c r="G52" s="207"/>
      <c r="H52" s="158"/>
      <c r="K52"/>
      <c r="L52"/>
      <c r="M52"/>
      <c r="N52"/>
      <c r="O52"/>
      <c r="P52"/>
      <c r="Q52" s="61"/>
    </row>
    <row r="53" spans="1:20" s="51" customFormat="1" ht="11.25" hidden="1" customHeight="1" thickBot="1">
      <c r="A53" s="205"/>
      <c r="B53" s="65"/>
      <c r="C53" s="206"/>
      <c r="D53" s="68"/>
      <c r="E53" s="68"/>
      <c r="F53" s="161"/>
      <c r="G53" s="207"/>
      <c r="H53" s="158"/>
      <c r="K53"/>
      <c r="L53"/>
      <c r="M53"/>
      <c r="N53"/>
      <c r="O53"/>
      <c r="P53"/>
      <c r="Q53" s="61"/>
    </row>
    <row r="54" spans="1:20" s="51" customFormat="1" ht="11.25" hidden="1" customHeight="1" thickBot="1">
      <c r="A54" s="205"/>
      <c r="B54" s="99"/>
      <c r="C54" s="206"/>
      <c r="D54" s="66"/>
      <c r="E54" s="66"/>
      <c r="F54" s="161"/>
      <c r="G54" s="207"/>
      <c r="H54" s="158"/>
      <c r="K54"/>
      <c r="L54"/>
      <c r="M54"/>
      <c r="N54"/>
      <c r="O54"/>
      <c r="P54"/>
      <c r="Q54" s="61"/>
    </row>
    <row r="55" spans="1:20" s="51" customFormat="1" ht="12" hidden="1" customHeight="1" thickBot="1">
      <c r="A55" s="205"/>
      <c r="B55" s="100"/>
      <c r="C55" s="206"/>
      <c r="D55" s="101"/>
      <c r="E55" s="101"/>
      <c r="F55" s="166"/>
      <c r="G55" s="207"/>
      <c r="H55" s="158"/>
      <c r="K55"/>
      <c r="L55"/>
      <c r="M55"/>
      <c r="N55"/>
      <c r="O55"/>
      <c r="P55"/>
      <c r="Q55" s="61"/>
    </row>
    <row r="56" spans="1:20" s="51" customFormat="1" ht="12" hidden="1" customHeight="1" thickBot="1">
      <c r="A56" s="205">
        <v>11</v>
      </c>
      <c r="B56" s="62"/>
      <c r="C56" s="206"/>
      <c r="D56" s="63"/>
      <c r="E56" s="64"/>
      <c r="F56" s="160"/>
      <c r="G56" s="207"/>
      <c r="H56" s="158"/>
      <c r="K56"/>
      <c r="L56"/>
      <c r="M56"/>
      <c r="N56"/>
      <c r="O56"/>
      <c r="P56"/>
      <c r="Q56" s="7"/>
    </row>
    <row r="57" spans="1:20" s="51" customFormat="1" ht="12" hidden="1" customHeight="1" thickBot="1">
      <c r="A57" s="205"/>
      <c r="B57" s="89"/>
      <c r="C57" s="206"/>
      <c r="D57" s="66"/>
      <c r="E57" s="67"/>
      <c r="F57" s="161"/>
      <c r="G57" s="207"/>
      <c r="H57" s="158"/>
      <c r="K57"/>
      <c r="L57"/>
      <c r="M57"/>
      <c r="N57"/>
      <c r="O57"/>
      <c r="P57"/>
      <c r="Q57" s="7"/>
    </row>
    <row r="58" spans="1:20" s="51" customFormat="1" ht="12" hidden="1" customHeight="1" thickBot="1">
      <c r="A58" s="205"/>
      <c r="B58" s="85"/>
      <c r="C58" s="206"/>
      <c r="D58" s="94"/>
      <c r="E58" s="95"/>
      <c r="F58" s="163"/>
      <c r="G58" s="207"/>
      <c r="H58" s="158"/>
      <c r="K58"/>
      <c r="L58"/>
      <c r="M58"/>
      <c r="N58"/>
      <c r="O58"/>
      <c r="P58"/>
      <c r="Q58" s="7"/>
    </row>
    <row r="59" spans="1:20" s="51" customFormat="1" ht="12" hidden="1" customHeight="1" thickBot="1">
      <c r="A59" s="205"/>
      <c r="B59" s="96"/>
      <c r="C59" s="206"/>
      <c r="D59" s="97"/>
      <c r="E59" s="98"/>
      <c r="F59" s="161"/>
      <c r="G59" s="207"/>
      <c r="H59" s="158"/>
      <c r="K59"/>
      <c r="L59"/>
      <c r="M59"/>
      <c r="N59"/>
      <c r="O59"/>
      <c r="P59"/>
      <c r="Q59" s="7"/>
    </row>
    <row r="60" spans="1:20" s="51" customFormat="1" ht="12" hidden="1" customHeight="1" thickBot="1">
      <c r="A60" s="205">
        <v>12</v>
      </c>
      <c r="B60" s="62"/>
      <c r="C60" s="206"/>
      <c r="D60" s="63"/>
      <c r="E60" s="63"/>
      <c r="F60" s="160"/>
      <c r="G60" s="207"/>
      <c r="H60" s="158"/>
      <c r="K60"/>
      <c r="L60"/>
      <c r="M60"/>
      <c r="N60"/>
      <c r="O60"/>
      <c r="P60"/>
      <c r="Q60" s="7"/>
    </row>
    <row r="61" spans="1:20" s="51" customFormat="1" ht="12" hidden="1" customHeight="1" thickBot="1">
      <c r="A61" s="205"/>
      <c r="B61" s="89"/>
      <c r="C61" s="206"/>
      <c r="D61" s="66"/>
      <c r="E61" s="66"/>
      <c r="F61" s="161"/>
      <c r="G61" s="207"/>
      <c r="H61" s="158"/>
      <c r="K61"/>
      <c r="L61"/>
      <c r="M61"/>
      <c r="N61"/>
      <c r="O61"/>
      <c r="P61"/>
      <c r="Q61" s="7"/>
    </row>
    <row r="62" spans="1:20" s="51" customFormat="1" ht="12" hidden="1" customHeight="1" thickBot="1">
      <c r="A62" s="205"/>
      <c r="B62" s="89"/>
      <c r="C62" s="206"/>
      <c r="D62" s="66"/>
      <c r="E62" s="66"/>
      <c r="F62" s="161"/>
      <c r="G62" s="207"/>
      <c r="H62" s="158"/>
      <c r="K62"/>
      <c r="L62"/>
      <c r="M62"/>
      <c r="N62"/>
      <c r="O62"/>
      <c r="P62"/>
      <c r="Q62" s="7"/>
    </row>
    <row r="63" spans="1:20" s="51" customFormat="1" ht="12" hidden="1" customHeight="1" thickBot="1">
      <c r="A63" s="205"/>
      <c r="B63" s="91"/>
      <c r="C63" s="206"/>
      <c r="D63" s="101"/>
      <c r="E63" s="101"/>
      <c r="F63" s="167"/>
      <c r="G63" s="207"/>
      <c r="H63" s="158"/>
      <c r="K63"/>
      <c r="L63"/>
      <c r="M63"/>
      <c r="N63"/>
      <c r="O63"/>
      <c r="P63"/>
      <c r="Q63" s="7"/>
    </row>
    <row r="64" spans="1:20" s="51" customFormat="1" ht="12" hidden="1" customHeight="1" thickBot="1">
      <c r="A64" s="205">
        <v>13</v>
      </c>
      <c r="B64" s="62"/>
      <c r="C64" s="206"/>
      <c r="D64" s="63"/>
      <c r="E64" s="64"/>
      <c r="F64" s="160"/>
      <c r="G64" s="207"/>
      <c r="H64" s="158"/>
      <c r="J64"/>
      <c r="K64"/>
      <c r="L64"/>
      <c r="M64"/>
      <c r="N64"/>
      <c r="O64"/>
      <c r="P64"/>
      <c r="Q64" s="7"/>
      <c r="R64"/>
      <c r="S64"/>
      <c r="T64"/>
    </row>
    <row r="65" spans="1:20" s="51" customFormat="1" ht="12" hidden="1" customHeight="1" thickBot="1">
      <c r="A65" s="205"/>
      <c r="B65" s="76"/>
      <c r="C65" s="206"/>
      <c r="D65" s="68"/>
      <c r="E65" s="69"/>
      <c r="F65" s="161"/>
      <c r="G65" s="207"/>
      <c r="H65" s="158"/>
      <c r="J65"/>
      <c r="K65"/>
      <c r="L65"/>
      <c r="M65"/>
      <c r="N65"/>
      <c r="O65"/>
      <c r="P65"/>
      <c r="Q65" s="7"/>
      <c r="R65"/>
      <c r="S65"/>
      <c r="T65"/>
    </row>
    <row r="66" spans="1:20" s="51" customFormat="1" ht="12" hidden="1" customHeight="1" thickBot="1">
      <c r="A66" s="205"/>
      <c r="B66" s="85"/>
      <c r="C66" s="206"/>
      <c r="D66" s="97"/>
      <c r="E66" s="98"/>
      <c r="F66" s="161"/>
      <c r="G66" s="207"/>
      <c r="H66" s="158"/>
      <c r="J66"/>
      <c r="K66"/>
      <c r="L66"/>
      <c r="M66"/>
      <c r="N66"/>
      <c r="O66"/>
      <c r="P66"/>
      <c r="Q66" s="7"/>
      <c r="R66"/>
      <c r="S66"/>
      <c r="T66"/>
    </row>
    <row r="67" spans="1:20" s="51" customFormat="1" ht="12" hidden="1" customHeight="1" thickBot="1">
      <c r="A67" s="205"/>
      <c r="B67" s="105"/>
      <c r="C67" s="206"/>
      <c r="D67" s="106"/>
      <c r="E67" s="107"/>
      <c r="F67" s="166"/>
      <c r="G67" s="207"/>
      <c r="H67" s="158"/>
      <c r="J67"/>
      <c r="K67"/>
      <c r="L67"/>
      <c r="M67"/>
      <c r="N67"/>
      <c r="O67"/>
      <c r="P67"/>
      <c r="Q67" s="7"/>
      <c r="R67"/>
      <c r="S67"/>
      <c r="T67"/>
    </row>
    <row r="68" spans="1:20" ht="14.9" hidden="1" customHeight="1">
      <c r="A68" s="205">
        <v>14</v>
      </c>
      <c r="B68" s="79"/>
      <c r="C68" s="206"/>
      <c r="D68" s="80"/>
      <c r="E68" s="81"/>
      <c r="F68" s="163"/>
      <c r="G68" s="207"/>
    </row>
    <row r="69" spans="1:20" ht="14.9" hidden="1" customHeight="1">
      <c r="A69" s="205"/>
      <c r="B69" s="89"/>
      <c r="C69" s="206"/>
      <c r="D69" s="66"/>
      <c r="E69" s="67"/>
      <c r="F69" s="161"/>
      <c r="G69" s="207"/>
    </row>
    <row r="70" spans="1:20" ht="14.9" hidden="1" customHeight="1">
      <c r="A70" s="205"/>
      <c r="B70" s="90"/>
      <c r="C70" s="206"/>
      <c r="D70" s="68"/>
      <c r="E70" s="69"/>
      <c r="F70" s="161"/>
      <c r="G70" s="207"/>
    </row>
    <row r="71" spans="1:20" ht="14.9" hidden="1" customHeight="1">
      <c r="A71" s="205"/>
      <c r="B71" s="91"/>
      <c r="C71" s="206"/>
      <c r="D71" s="92"/>
      <c r="E71" s="93"/>
      <c r="F71" s="165"/>
      <c r="G71" s="207"/>
    </row>
  </sheetData>
  <sheetProtection selectLockedCells="1" selectUnlockedCells="1"/>
  <mergeCells count="52">
    <mergeCell ref="G12:G15"/>
    <mergeCell ref="C24:C27"/>
    <mergeCell ref="G20:G23"/>
    <mergeCell ref="A12:A15"/>
    <mergeCell ref="C12:C15"/>
    <mergeCell ref="G24:G27"/>
    <mergeCell ref="A16:A19"/>
    <mergeCell ref="C16:C19"/>
    <mergeCell ref="G16:G19"/>
    <mergeCell ref="C20:C23"/>
    <mergeCell ref="A1:G1"/>
    <mergeCell ref="A4:A7"/>
    <mergeCell ref="C4:C7"/>
    <mergeCell ref="G4:G7"/>
    <mergeCell ref="A8:A11"/>
    <mergeCell ref="C8:C11"/>
    <mergeCell ref="G8:G11"/>
    <mergeCell ref="A48:A51"/>
    <mergeCell ref="C48:C51"/>
    <mergeCell ref="G48:G51"/>
    <mergeCell ref="A32:A35"/>
    <mergeCell ref="C32:C35"/>
    <mergeCell ref="G32:G35"/>
    <mergeCell ref="G36:G39"/>
    <mergeCell ref="A28:A31"/>
    <mergeCell ref="A44:A47"/>
    <mergeCell ref="C44:C47"/>
    <mergeCell ref="G44:G47"/>
    <mergeCell ref="A20:A23"/>
    <mergeCell ref="A24:A27"/>
    <mergeCell ref="A36:A39"/>
    <mergeCell ref="A56:A59"/>
    <mergeCell ref="C56:C59"/>
    <mergeCell ref="A60:A63"/>
    <mergeCell ref="C60:C63"/>
    <mergeCell ref="G56:G59"/>
    <mergeCell ref="A68:A71"/>
    <mergeCell ref="C68:C71"/>
    <mergeCell ref="G68:G71"/>
    <mergeCell ref="C28:C31"/>
    <mergeCell ref="G28:G31"/>
    <mergeCell ref="A40:A43"/>
    <mergeCell ref="C40:C43"/>
    <mergeCell ref="G40:G43"/>
    <mergeCell ref="C36:C39"/>
    <mergeCell ref="A52:A55"/>
    <mergeCell ref="C52:C55"/>
    <mergeCell ref="G60:G63"/>
    <mergeCell ref="A64:A67"/>
    <mergeCell ref="C64:C67"/>
    <mergeCell ref="G64:G67"/>
    <mergeCell ref="G52:G55"/>
  </mergeCells>
  <pageMargins left="0.7" right="0.7" top="0.78749999999999998" bottom="0.78749999999999998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3"/>
  <sheetViews>
    <sheetView zoomScaleNormal="100" workbookViewId="0">
      <selection sqref="A1:Q1"/>
    </sheetView>
  </sheetViews>
  <sheetFormatPr defaultColWidth="8.81640625" defaultRowHeight="12.75" customHeight="1"/>
  <cols>
    <col min="1" max="1" width="4.26953125" style="7" customWidth="1"/>
    <col min="2" max="2" width="17.7265625" customWidth="1"/>
    <col min="3" max="3" width="19.26953125" customWidth="1"/>
    <col min="4" max="4" width="5.7265625" style="8" customWidth="1"/>
    <col min="5" max="5" width="4.26953125" customWidth="1"/>
    <col min="6" max="7" width="4.26953125" style="10" customWidth="1"/>
    <col min="8" max="8" width="3.7265625" style="10" customWidth="1"/>
    <col min="9" max="9" width="9.1796875" customWidth="1"/>
    <col min="10" max="10" width="3.7265625" style="9" customWidth="1"/>
    <col min="11" max="11" width="8.7265625" customWidth="1"/>
    <col min="12" max="12" width="3.7265625" style="9" customWidth="1"/>
    <col min="13" max="13" width="8.7265625" customWidth="1"/>
    <col min="14" max="14" width="3.7265625" style="9" customWidth="1"/>
    <col min="15" max="15" width="8.7265625" customWidth="1"/>
    <col min="16" max="16" width="3.7265625" style="9" customWidth="1"/>
    <col min="17" max="17" width="8.7265625" style="11" customWidth="1"/>
    <col min="18" max="19" width="4.26953125" style="8" customWidth="1"/>
  </cols>
  <sheetData>
    <row r="1" spans="1:19" ht="15" customHeight="1">
      <c r="A1" s="201" t="s">
        <v>320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/>
      <c r="S1"/>
    </row>
    <row r="2" spans="1:19" ht="15" customHeight="1">
      <c r="A2" s="201" t="s">
        <v>90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/>
      <c r="S2"/>
    </row>
    <row r="3" spans="1:19" ht="15" customHeight="1">
      <c r="A3" s="12"/>
      <c r="D3"/>
      <c r="F3" s="13"/>
      <c r="G3" s="13"/>
      <c r="H3" s="12"/>
      <c r="J3"/>
      <c r="L3"/>
      <c r="N3"/>
      <c r="P3"/>
      <c r="Q3" s="12"/>
      <c r="R3"/>
      <c r="S3"/>
    </row>
    <row r="4" spans="1:19" ht="15" customHeight="1">
      <c r="A4" s="14" t="s">
        <v>91</v>
      </c>
      <c r="B4" s="12" t="s">
        <v>1</v>
      </c>
      <c r="C4" s="12" t="s">
        <v>2</v>
      </c>
      <c r="D4" s="12" t="s">
        <v>3</v>
      </c>
      <c r="E4" s="12" t="s">
        <v>92</v>
      </c>
      <c r="F4" s="13" t="s">
        <v>93</v>
      </c>
      <c r="G4" s="13" t="s">
        <v>4</v>
      </c>
      <c r="H4" s="12" t="s">
        <v>5</v>
      </c>
      <c r="I4" s="12" t="s">
        <v>94</v>
      </c>
      <c r="J4" s="12" t="s">
        <v>5</v>
      </c>
      <c r="K4" s="12" t="s">
        <v>95</v>
      </c>
      <c r="L4" s="12" t="s">
        <v>5</v>
      </c>
      <c r="M4" s="12" t="s">
        <v>96</v>
      </c>
      <c r="N4" s="12" t="s">
        <v>5</v>
      </c>
      <c r="O4" s="12" t="s">
        <v>97</v>
      </c>
      <c r="P4" s="12" t="s">
        <v>5</v>
      </c>
      <c r="Q4" s="12" t="s">
        <v>98</v>
      </c>
      <c r="R4" s="7" t="s">
        <v>6</v>
      </c>
      <c r="S4" s="7" t="s">
        <v>7</v>
      </c>
    </row>
    <row r="5" spans="1:19" ht="15" customHeight="1">
      <c r="A5" s="7">
        <v>1</v>
      </c>
      <c r="B5" t="s">
        <v>183</v>
      </c>
      <c r="C5" t="s">
        <v>30</v>
      </c>
      <c r="D5">
        <v>1981</v>
      </c>
      <c r="E5">
        <v>265</v>
      </c>
      <c r="F5" s="7" t="s">
        <v>28</v>
      </c>
      <c r="G5" s="9" t="s">
        <v>100</v>
      </c>
      <c r="H5" s="7">
        <v>1</v>
      </c>
      <c r="I5" s="108">
        <v>3.1018518518518517E-3</v>
      </c>
      <c r="J5">
        <v>22</v>
      </c>
      <c r="K5" s="108">
        <v>1.2905092592592593E-2</v>
      </c>
      <c r="L5">
        <v>1</v>
      </c>
      <c r="M5" s="108">
        <v>1.6006944444444445E-2</v>
      </c>
      <c r="N5">
        <v>2</v>
      </c>
      <c r="O5" s="108">
        <v>6.2152777777777779E-3</v>
      </c>
      <c r="P5">
        <v>5</v>
      </c>
      <c r="Q5" s="109">
        <v>2.2222222222222223E-2</v>
      </c>
      <c r="R5" s="8">
        <v>50</v>
      </c>
      <c r="S5" s="8">
        <v>100</v>
      </c>
    </row>
    <row r="6" spans="1:19" ht="15" customHeight="1">
      <c r="A6" s="7">
        <v>2</v>
      </c>
      <c r="B6" t="s">
        <v>148</v>
      </c>
      <c r="C6" t="s">
        <v>321</v>
      </c>
      <c r="D6">
        <v>1983</v>
      </c>
      <c r="E6">
        <v>259</v>
      </c>
      <c r="F6" s="7" t="s">
        <v>28</v>
      </c>
      <c r="G6" s="9" t="s">
        <v>100</v>
      </c>
      <c r="H6" s="7">
        <v>2</v>
      </c>
      <c r="I6" s="108">
        <v>2.2800925925925927E-3</v>
      </c>
      <c r="J6">
        <v>5</v>
      </c>
      <c r="K6" s="108">
        <v>1.4027777777777778E-2</v>
      </c>
      <c r="L6">
        <v>5</v>
      </c>
      <c r="M6" s="108">
        <v>1.6307870370370372E-2</v>
      </c>
      <c r="N6">
        <v>3</v>
      </c>
      <c r="O6" s="108">
        <v>6.053240740740741E-3</v>
      </c>
      <c r="P6">
        <v>2</v>
      </c>
      <c r="Q6" s="109">
        <v>2.2361111111111109E-2</v>
      </c>
      <c r="R6" s="8">
        <v>46</v>
      </c>
      <c r="S6" s="8">
        <v>96</v>
      </c>
    </row>
    <row r="7" spans="1:19" ht="15" customHeight="1">
      <c r="A7" s="7">
        <v>3</v>
      </c>
      <c r="B7" t="s">
        <v>77</v>
      </c>
      <c r="C7" t="s">
        <v>321</v>
      </c>
      <c r="D7">
        <v>2008</v>
      </c>
      <c r="E7">
        <v>250</v>
      </c>
      <c r="F7" s="7" t="s">
        <v>31</v>
      </c>
      <c r="G7" s="9" t="s">
        <v>100</v>
      </c>
      <c r="H7" s="7">
        <v>1</v>
      </c>
      <c r="I7" s="108">
        <v>2.3032407407407407E-3</v>
      </c>
      <c r="J7">
        <v>6</v>
      </c>
      <c r="K7" s="108">
        <v>1.4178240740740741E-2</v>
      </c>
      <c r="L7">
        <v>7</v>
      </c>
      <c r="M7" s="108">
        <v>1.6481481481481482E-2</v>
      </c>
      <c r="N7">
        <v>4</v>
      </c>
      <c r="O7" s="108">
        <v>6.053240740740741E-3</v>
      </c>
      <c r="P7">
        <v>1</v>
      </c>
      <c r="Q7" s="109">
        <v>2.2534722222222223E-2</v>
      </c>
      <c r="R7" s="8">
        <v>50</v>
      </c>
      <c r="S7" s="8">
        <v>93</v>
      </c>
    </row>
    <row r="8" spans="1:19" ht="15" customHeight="1">
      <c r="A8" s="7">
        <v>4</v>
      </c>
      <c r="B8" t="s">
        <v>231</v>
      </c>
      <c r="C8" t="s">
        <v>321</v>
      </c>
      <c r="D8">
        <v>1979</v>
      </c>
      <c r="E8">
        <v>222</v>
      </c>
      <c r="F8" s="7" t="s">
        <v>28</v>
      </c>
      <c r="G8" s="9" t="s">
        <v>100</v>
      </c>
      <c r="H8" s="7">
        <v>3</v>
      </c>
      <c r="I8" s="108">
        <v>2.1759259259259258E-3</v>
      </c>
      <c r="J8">
        <v>4</v>
      </c>
      <c r="K8" s="108">
        <v>1.3715277777777778E-2</v>
      </c>
      <c r="L8">
        <v>2</v>
      </c>
      <c r="M8" s="108">
        <v>1.5891203703703703E-2</v>
      </c>
      <c r="N8">
        <v>1</v>
      </c>
      <c r="O8" s="108">
        <v>6.9097222222222225E-3</v>
      </c>
      <c r="P8">
        <v>16</v>
      </c>
      <c r="Q8" s="109">
        <v>2.2800925925925926E-2</v>
      </c>
      <c r="R8" s="8">
        <v>43</v>
      </c>
      <c r="S8" s="8">
        <v>91</v>
      </c>
    </row>
    <row r="9" spans="1:19" ht="15" customHeight="1">
      <c r="A9" s="7">
        <v>5</v>
      </c>
      <c r="B9" t="s">
        <v>156</v>
      </c>
      <c r="C9" t="s">
        <v>33</v>
      </c>
      <c r="D9">
        <v>1979</v>
      </c>
      <c r="E9">
        <v>252</v>
      </c>
      <c r="F9" s="7" t="s">
        <v>28</v>
      </c>
      <c r="G9" s="9" t="s">
        <v>100</v>
      </c>
      <c r="H9" s="7">
        <v>4</v>
      </c>
      <c r="I9" s="108">
        <v>2.7083333333333334E-3</v>
      </c>
      <c r="J9">
        <v>12</v>
      </c>
      <c r="K9" s="108">
        <v>1.3773148148148149E-2</v>
      </c>
      <c r="L9">
        <v>3</v>
      </c>
      <c r="M9" s="108">
        <v>1.6481481481481482E-2</v>
      </c>
      <c r="N9">
        <v>5</v>
      </c>
      <c r="O9" s="108">
        <v>6.4583333333333333E-3</v>
      </c>
      <c r="P9">
        <v>8</v>
      </c>
      <c r="Q9" s="109">
        <v>2.2939814814814816E-2</v>
      </c>
      <c r="R9" s="8">
        <v>41</v>
      </c>
      <c r="S9" s="8">
        <v>90</v>
      </c>
    </row>
    <row r="10" spans="1:19" ht="15" customHeight="1">
      <c r="A10" s="7">
        <v>6</v>
      </c>
      <c r="B10" t="s">
        <v>68</v>
      </c>
      <c r="C10" t="s">
        <v>30</v>
      </c>
      <c r="D10">
        <v>1982</v>
      </c>
      <c r="E10">
        <v>257</v>
      </c>
      <c r="F10" s="7" t="s">
        <v>28</v>
      </c>
      <c r="G10" s="9" t="s">
        <v>100</v>
      </c>
      <c r="H10" s="7">
        <v>5</v>
      </c>
      <c r="I10" s="108">
        <v>2.8703703703703703E-3</v>
      </c>
      <c r="J10">
        <v>16</v>
      </c>
      <c r="K10" s="108">
        <v>1.4027777777777778E-2</v>
      </c>
      <c r="L10">
        <v>6</v>
      </c>
      <c r="M10" s="108">
        <v>1.6898148148148148E-2</v>
      </c>
      <c r="N10">
        <v>7</v>
      </c>
      <c r="O10" s="108">
        <v>6.5740740740740742E-3</v>
      </c>
      <c r="P10">
        <v>10</v>
      </c>
      <c r="Q10" s="109">
        <v>2.3472222222222221E-2</v>
      </c>
      <c r="R10" s="8">
        <v>40</v>
      </c>
      <c r="S10" s="8">
        <v>89</v>
      </c>
    </row>
    <row r="11" spans="1:19" ht="15" customHeight="1">
      <c r="A11" s="7">
        <v>7</v>
      </c>
      <c r="B11" t="s">
        <v>50</v>
      </c>
      <c r="C11" t="s">
        <v>30</v>
      </c>
      <c r="D11">
        <v>1976</v>
      </c>
      <c r="E11">
        <v>253</v>
      </c>
      <c r="F11" s="7" t="s">
        <v>28</v>
      </c>
      <c r="G11" s="9" t="s">
        <v>100</v>
      </c>
      <c r="H11" s="7">
        <v>6</v>
      </c>
      <c r="I11" s="108">
        <v>2.8009259259259259E-3</v>
      </c>
      <c r="J11">
        <v>14</v>
      </c>
      <c r="K11" s="108">
        <v>1.462962962962963E-2</v>
      </c>
      <c r="L11">
        <v>9</v>
      </c>
      <c r="M11" s="108">
        <v>1.7430555555555557E-2</v>
      </c>
      <c r="N11">
        <v>8</v>
      </c>
      <c r="O11" s="108">
        <v>6.4583333333333333E-3</v>
      </c>
      <c r="P11">
        <v>7</v>
      </c>
      <c r="Q11" s="109">
        <v>2.388888888888889E-2</v>
      </c>
      <c r="R11" s="8">
        <v>39</v>
      </c>
      <c r="S11" s="8">
        <v>88</v>
      </c>
    </row>
    <row r="12" spans="1:19" ht="15" customHeight="1">
      <c r="A12" s="7">
        <v>8</v>
      </c>
      <c r="B12" t="s">
        <v>77</v>
      </c>
      <c r="C12" t="s">
        <v>321</v>
      </c>
      <c r="D12">
        <v>1982</v>
      </c>
      <c r="E12">
        <v>251</v>
      </c>
      <c r="F12" s="7" t="s">
        <v>28</v>
      </c>
      <c r="G12" s="9" t="s">
        <v>100</v>
      </c>
      <c r="H12" s="7">
        <v>7</v>
      </c>
      <c r="I12" s="108">
        <v>2.5694444444444445E-3</v>
      </c>
      <c r="J12">
        <v>9</v>
      </c>
      <c r="K12" s="108">
        <v>1.5196759259259259E-2</v>
      </c>
      <c r="L12">
        <v>11</v>
      </c>
      <c r="M12" s="108">
        <v>1.7766203703703704E-2</v>
      </c>
      <c r="N12">
        <v>10</v>
      </c>
      <c r="O12" s="108">
        <v>6.3194444444444444E-3</v>
      </c>
      <c r="P12">
        <v>6</v>
      </c>
      <c r="Q12" s="109">
        <v>2.4085648148148148E-2</v>
      </c>
      <c r="R12" s="8">
        <v>38</v>
      </c>
      <c r="S12" s="8">
        <v>87</v>
      </c>
    </row>
    <row r="13" spans="1:19" ht="15" customHeight="1">
      <c r="A13" s="7">
        <v>9</v>
      </c>
      <c r="B13" t="s">
        <v>322</v>
      </c>
      <c r="C13" t="s">
        <v>323</v>
      </c>
      <c r="D13">
        <v>2003</v>
      </c>
      <c r="E13">
        <v>237</v>
      </c>
      <c r="F13" s="7" t="s">
        <v>46</v>
      </c>
      <c r="G13" s="9" t="s">
        <v>100</v>
      </c>
      <c r="H13" s="7">
        <v>1</v>
      </c>
      <c r="I13" s="108">
        <v>2.8240740740740739E-3</v>
      </c>
      <c r="J13">
        <v>15</v>
      </c>
      <c r="K13" s="108">
        <v>1.3842592592592592E-2</v>
      </c>
      <c r="L13">
        <v>4</v>
      </c>
      <c r="M13" s="108">
        <v>1.6666666666666666E-2</v>
      </c>
      <c r="N13">
        <v>6</v>
      </c>
      <c r="O13" s="108">
        <v>7.4652777777777781E-3</v>
      </c>
      <c r="P13">
        <v>22</v>
      </c>
      <c r="Q13" s="109">
        <v>2.4131944444444445E-2</v>
      </c>
      <c r="R13" s="8">
        <v>50</v>
      </c>
      <c r="S13" s="8">
        <v>86</v>
      </c>
    </row>
    <row r="14" spans="1:19" ht="15" customHeight="1">
      <c r="A14" s="7">
        <v>10</v>
      </c>
      <c r="B14" t="s">
        <v>37</v>
      </c>
      <c r="C14" t="s">
        <v>33</v>
      </c>
      <c r="D14">
        <v>1974</v>
      </c>
      <c r="E14">
        <v>269</v>
      </c>
      <c r="F14" s="7" t="s">
        <v>49</v>
      </c>
      <c r="G14" s="9" t="s">
        <v>100</v>
      </c>
      <c r="H14" s="7">
        <v>1</v>
      </c>
      <c r="I14" s="108">
        <v>2.9398148148148148E-3</v>
      </c>
      <c r="J14">
        <v>17</v>
      </c>
      <c r="K14" s="108">
        <v>1.457175925925926E-2</v>
      </c>
      <c r="L14">
        <v>8</v>
      </c>
      <c r="M14" s="108">
        <v>1.7511574074074075E-2</v>
      </c>
      <c r="N14">
        <v>9</v>
      </c>
      <c r="O14" s="108">
        <v>6.7708333333333336E-3</v>
      </c>
      <c r="P14">
        <v>12</v>
      </c>
      <c r="Q14" s="109">
        <v>2.4282407407407409E-2</v>
      </c>
      <c r="R14" s="8">
        <v>50</v>
      </c>
      <c r="S14" s="8">
        <v>85</v>
      </c>
    </row>
    <row r="15" spans="1:19" ht="15" customHeight="1">
      <c r="A15" s="7">
        <v>11</v>
      </c>
      <c r="B15" t="s">
        <v>62</v>
      </c>
      <c r="C15" t="s">
        <v>321</v>
      </c>
      <c r="D15">
        <v>1978</v>
      </c>
      <c r="E15">
        <v>236</v>
      </c>
      <c r="F15" s="7" t="s">
        <v>28</v>
      </c>
      <c r="G15" s="9" t="s">
        <v>100</v>
      </c>
      <c r="H15" s="7">
        <v>8</v>
      </c>
      <c r="I15" s="108">
        <v>2.9861111111111113E-3</v>
      </c>
      <c r="J15">
        <v>18</v>
      </c>
      <c r="K15" s="108">
        <v>1.5648148148148147E-2</v>
      </c>
      <c r="L15">
        <v>14</v>
      </c>
      <c r="M15" s="108">
        <v>1.863425925925926E-2</v>
      </c>
      <c r="N15">
        <v>15</v>
      </c>
      <c r="O15" s="108">
        <v>6.1921296296296299E-3</v>
      </c>
      <c r="P15">
        <v>4</v>
      </c>
      <c r="Q15" s="109">
        <v>2.4826388888888887E-2</v>
      </c>
      <c r="R15" s="8">
        <v>37</v>
      </c>
      <c r="S15" s="8">
        <v>84</v>
      </c>
    </row>
    <row r="16" spans="1:19" ht="15" customHeight="1">
      <c r="A16" s="7">
        <v>12</v>
      </c>
      <c r="B16" t="s">
        <v>324</v>
      </c>
      <c r="C16" t="s">
        <v>33</v>
      </c>
      <c r="D16">
        <v>1978</v>
      </c>
      <c r="E16">
        <v>271</v>
      </c>
      <c r="F16" s="7" t="s">
        <v>28</v>
      </c>
      <c r="G16" s="9" t="s">
        <v>100</v>
      </c>
      <c r="H16" s="7">
        <v>9</v>
      </c>
      <c r="I16" s="108">
        <v>2.9976851851851853E-3</v>
      </c>
      <c r="J16">
        <v>19</v>
      </c>
      <c r="K16" s="108">
        <v>1.5196759259259259E-2</v>
      </c>
      <c r="L16">
        <v>12</v>
      </c>
      <c r="M16" s="108">
        <v>1.8194444444444444E-2</v>
      </c>
      <c r="N16">
        <v>12</v>
      </c>
      <c r="O16" s="108">
        <v>6.7708333333333336E-3</v>
      </c>
      <c r="P16">
        <v>11</v>
      </c>
      <c r="Q16" s="109">
        <v>2.4965277777777777E-2</v>
      </c>
      <c r="R16" s="8">
        <v>36</v>
      </c>
      <c r="S16" s="8">
        <v>83</v>
      </c>
    </row>
    <row r="17" spans="1:19" ht="15" customHeight="1">
      <c r="A17" s="7">
        <v>13</v>
      </c>
      <c r="B17" t="s">
        <v>293</v>
      </c>
      <c r="C17" t="s">
        <v>325</v>
      </c>
      <c r="D17">
        <v>1995</v>
      </c>
      <c r="E17">
        <v>263</v>
      </c>
      <c r="F17" s="7" t="s">
        <v>41</v>
      </c>
      <c r="G17" s="9" t="s">
        <v>100</v>
      </c>
      <c r="H17" s="7">
        <v>1</v>
      </c>
      <c r="I17" s="108">
        <v>2.5231481481481481E-3</v>
      </c>
      <c r="J17">
        <v>8</v>
      </c>
      <c r="K17" s="108">
        <v>1.5578703703703704E-2</v>
      </c>
      <c r="L17">
        <v>13</v>
      </c>
      <c r="M17" s="108">
        <v>1.8101851851851852E-2</v>
      </c>
      <c r="N17">
        <v>11</v>
      </c>
      <c r="O17" s="108">
        <v>6.9097222222222225E-3</v>
      </c>
      <c r="P17">
        <v>15</v>
      </c>
      <c r="Q17" s="109">
        <v>2.5011574074074075E-2</v>
      </c>
      <c r="R17" s="8">
        <v>50</v>
      </c>
      <c r="S17" s="8">
        <v>100</v>
      </c>
    </row>
    <row r="18" spans="1:19" ht="15" customHeight="1">
      <c r="A18" s="7">
        <v>14</v>
      </c>
      <c r="B18" t="s">
        <v>48</v>
      </c>
      <c r="C18" t="s">
        <v>326</v>
      </c>
      <c r="D18">
        <v>1961</v>
      </c>
      <c r="E18">
        <v>261</v>
      </c>
      <c r="F18" s="7" t="s">
        <v>67</v>
      </c>
      <c r="G18" s="9" t="s">
        <v>100</v>
      </c>
      <c r="H18" s="7">
        <v>1</v>
      </c>
      <c r="I18" s="108">
        <v>3.1250000000000002E-3</v>
      </c>
      <c r="J18">
        <v>24</v>
      </c>
      <c r="K18" s="108">
        <v>1.5069444444444444E-2</v>
      </c>
      <c r="L18">
        <v>10</v>
      </c>
      <c r="M18" s="108">
        <v>1.8194444444444444E-2</v>
      </c>
      <c r="N18">
        <v>13</v>
      </c>
      <c r="O18" s="108">
        <v>6.8634259259259256E-3</v>
      </c>
      <c r="P18">
        <v>13</v>
      </c>
      <c r="Q18" s="109">
        <v>2.5057870370370369E-2</v>
      </c>
      <c r="R18" s="8">
        <v>50</v>
      </c>
      <c r="S18" s="8">
        <v>82</v>
      </c>
    </row>
    <row r="19" spans="1:19" ht="15" customHeight="1">
      <c r="A19" s="7">
        <v>15</v>
      </c>
      <c r="B19" t="s">
        <v>45</v>
      </c>
      <c r="C19" t="s">
        <v>30</v>
      </c>
      <c r="D19">
        <v>1980</v>
      </c>
      <c r="E19">
        <v>258</v>
      </c>
      <c r="F19" s="7" t="s">
        <v>28</v>
      </c>
      <c r="G19" s="9" t="s">
        <v>100</v>
      </c>
      <c r="H19" s="7">
        <v>10</v>
      </c>
      <c r="I19" s="108">
        <v>2.1180555555555558E-3</v>
      </c>
      <c r="J19">
        <v>3</v>
      </c>
      <c r="K19" s="108">
        <v>1.607638888888889E-2</v>
      </c>
      <c r="L19">
        <v>15</v>
      </c>
      <c r="M19" s="108">
        <v>1.8194444444444444E-2</v>
      </c>
      <c r="N19">
        <v>14</v>
      </c>
      <c r="O19" s="108">
        <v>7.2337962962962963E-3</v>
      </c>
      <c r="P19">
        <v>18</v>
      </c>
      <c r="Q19" s="109">
        <v>2.5428240740740741E-2</v>
      </c>
      <c r="R19" s="8">
        <v>35</v>
      </c>
      <c r="S19" s="8">
        <v>81</v>
      </c>
    </row>
    <row r="20" spans="1:19" ht="15" customHeight="1">
      <c r="A20" s="7">
        <v>16</v>
      </c>
      <c r="B20" t="s">
        <v>235</v>
      </c>
      <c r="C20" t="s">
        <v>327</v>
      </c>
      <c r="D20">
        <v>1970</v>
      </c>
      <c r="E20">
        <v>228</v>
      </c>
      <c r="F20" s="7" t="s">
        <v>49</v>
      </c>
      <c r="G20" s="9" t="s">
        <v>100</v>
      </c>
      <c r="H20" s="7">
        <v>2</v>
      </c>
      <c r="I20" s="108">
        <v>2.7662037037037039E-3</v>
      </c>
      <c r="J20">
        <v>13</v>
      </c>
      <c r="K20" s="108">
        <v>1.6331018518518519E-2</v>
      </c>
      <c r="L20">
        <v>16</v>
      </c>
      <c r="M20" s="108">
        <v>1.9097222222222224E-2</v>
      </c>
      <c r="N20">
        <v>17</v>
      </c>
      <c r="O20" s="108">
        <v>6.4699074074074077E-3</v>
      </c>
      <c r="P20">
        <v>9</v>
      </c>
      <c r="Q20" s="109">
        <v>2.5567129629629631E-2</v>
      </c>
      <c r="R20" s="8">
        <v>46</v>
      </c>
      <c r="S20" s="8">
        <v>80</v>
      </c>
    </row>
    <row r="21" spans="1:19" ht="15" customHeight="1">
      <c r="A21" s="7">
        <v>17</v>
      </c>
      <c r="B21" t="s">
        <v>312</v>
      </c>
      <c r="C21" t="s">
        <v>30</v>
      </c>
      <c r="D21">
        <v>1998</v>
      </c>
      <c r="E21">
        <v>267</v>
      </c>
      <c r="F21" s="7" t="s">
        <v>46</v>
      </c>
      <c r="G21" s="9" t="s">
        <v>100</v>
      </c>
      <c r="H21" s="7">
        <v>2</v>
      </c>
      <c r="I21" s="108">
        <v>2.0833333333333333E-3</v>
      </c>
      <c r="J21">
        <v>2</v>
      </c>
      <c r="K21" s="108">
        <v>1.6840277777777777E-2</v>
      </c>
      <c r="L21">
        <v>19</v>
      </c>
      <c r="M21" s="108">
        <v>1.892361111111111E-2</v>
      </c>
      <c r="N21">
        <v>16</v>
      </c>
      <c r="O21" s="108">
        <v>7.013888888888889E-3</v>
      </c>
      <c r="P21">
        <v>17</v>
      </c>
      <c r="Q21" s="109">
        <v>2.5937499999999999E-2</v>
      </c>
      <c r="R21" s="8">
        <v>46</v>
      </c>
      <c r="S21" s="8">
        <v>79</v>
      </c>
    </row>
    <row r="22" spans="1:19" ht="15" customHeight="1">
      <c r="A22" s="7">
        <v>18</v>
      </c>
      <c r="B22" t="s">
        <v>145</v>
      </c>
      <c r="C22" t="s">
        <v>328</v>
      </c>
      <c r="D22">
        <v>1975</v>
      </c>
      <c r="E22">
        <v>273</v>
      </c>
      <c r="F22" s="7" t="s">
        <v>28</v>
      </c>
      <c r="G22" s="9" t="s">
        <v>100</v>
      </c>
      <c r="H22" s="7">
        <v>11</v>
      </c>
      <c r="I22" s="108">
        <v>3.1250000000000002E-3</v>
      </c>
      <c r="J22">
        <v>23</v>
      </c>
      <c r="K22" s="108">
        <v>1.6527777777777777E-2</v>
      </c>
      <c r="L22">
        <v>17</v>
      </c>
      <c r="M22" s="108">
        <v>1.9652777777777779E-2</v>
      </c>
      <c r="N22">
        <v>19</v>
      </c>
      <c r="O22" s="108">
        <v>6.898148148148148E-3</v>
      </c>
      <c r="P22">
        <v>14</v>
      </c>
      <c r="Q22" s="109">
        <v>2.6550925925925926E-2</v>
      </c>
      <c r="R22" s="8">
        <v>34</v>
      </c>
      <c r="S22" s="8">
        <v>78</v>
      </c>
    </row>
    <row r="23" spans="1:19" ht="15" customHeight="1">
      <c r="A23" s="7">
        <v>19</v>
      </c>
      <c r="B23" t="s">
        <v>286</v>
      </c>
      <c r="C23" t="s">
        <v>308</v>
      </c>
      <c r="D23">
        <v>2002</v>
      </c>
      <c r="E23">
        <v>262</v>
      </c>
      <c r="F23" s="7" t="s">
        <v>41</v>
      </c>
      <c r="G23" s="9" t="s">
        <v>100</v>
      </c>
      <c r="H23" s="7">
        <v>2</v>
      </c>
      <c r="I23" s="108">
        <v>2.4074074074074076E-3</v>
      </c>
      <c r="J23">
        <v>7</v>
      </c>
      <c r="K23" s="108">
        <v>1.7048611111111112E-2</v>
      </c>
      <c r="L23">
        <v>20</v>
      </c>
      <c r="M23" s="108">
        <v>1.9456018518518518E-2</v>
      </c>
      <c r="N23">
        <v>18</v>
      </c>
      <c r="O23" s="108">
        <v>7.3726851851851852E-3</v>
      </c>
      <c r="P23">
        <v>20</v>
      </c>
      <c r="Q23" s="109">
        <v>2.6828703703703705E-2</v>
      </c>
      <c r="R23" s="8">
        <v>46</v>
      </c>
      <c r="S23" s="8">
        <v>96</v>
      </c>
    </row>
    <row r="24" spans="1:19" ht="15" customHeight="1">
      <c r="A24" s="7">
        <v>20</v>
      </c>
      <c r="B24" t="s">
        <v>74</v>
      </c>
      <c r="C24" t="s">
        <v>33</v>
      </c>
      <c r="D24">
        <v>1980</v>
      </c>
      <c r="E24">
        <v>270</v>
      </c>
      <c r="F24" s="7" t="s">
        <v>26</v>
      </c>
      <c r="G24" s="9" t="s">
        <v>100</v>
      </c>
      <c r="H24" s="7">
        <v>1</v>
      </c>
      <c r="I24" s="108">
        <v>2.0717592592592593E-3</v>
      </c>
      <c r="J24">
        <v>1</v>
      </c>
      <c r="K24" s="108">
        <v>1.7650462962962962E-2</v>
      </c>
      <c r="L24">
        <v>22</v>
      </c>
      <c r="M24" s="108">
        <v>1.9722222222222221E-2</v>
      </c>
      <c r="N24">
        <v>20</v>
      </c>
      <c r="O24" s="108">
        <v>7.858796296296296E-3</v>
      </c>
      <c r="P24">
        <v>24</v>
      </c>
      <c r="Q24" s="109">
        <v>2.7581018518518519E-2</v>
      </c>
      <c r="R24" s="8">
        <v>50</v>
      </c>
      <c r="S24" s="8">
        <v>93</v>
      </c>
    </row>
    <row r="25" spans="1:19" ht="15" customHeight="1">
      <c r="A25" s="7">
        <v>21</v>
      </c>
      <c r="B25" t="s">
        <v>32</v>
      </c>
      <c r="C25" t="s">
        <v>33</v>
      </c>
      <c r="D25">
        <v>1980</v>
      </c>
      <c r="E25">
        <v>268</v>
      </c>
      <c r="F25" s="7" t="s">
        <v>26</v>
      </c>
      <c r="G25" s="9" t="s">
        <v>100</v>
      </c>
      <c r="H25" s="7">
        <v>2</v>
      </c>
      <c r="I25" s="108">
        <v>3.1597222222222222E-3</v>
      </c>
      <c r="J25">
        <v>25</v>
      </c>
      <c r="K25" s="108">
        <v>1.6770833333333332E-2</v>
      </c>
      <c r="L25">
        <v>18</v>
      </c>
      <c r="M25" s="108">
        <v>1.9930555555555556E-2</v>
      </c>
      <c r="N25">
        <v>21</v>
      </c>
      <c r="O25" s="108">
        <v>8.2060185185185187E-3</v>
      </c>
      <c r="P25">
        <v>26</v>
      </c>
      <c r="Q25" s="109">
        <v>2.8136574074074074E-2</v>
      </c>
      <c r="R25" s="8">
        <v>46</v>
      </c>
      <c r="S25" s="8">
        <v>91</v>
      </c>
    </row>
    <row r="26" spans="1:19" ht="15" customHeight="1">
      <c r="A26" s="7">
        <v>22</v>
      </c>
      <c r="B26" t="s">
        <v>238</v>
      </c>
      <c r="C26" t="s">
        <v>329</v>
      </c>
      <c r="D26">
        <v>1973</v>
      </c>
      <c r="E26">
        <v>235</v>
      </c>
      <c r="F26" s="7" t="s">
        <v>49</v>
      </c>
      <c r="G26" s="9" t="s">
        <v>100</v>
      </c>
      <c r="H26" s="7">
        <v>3</v>
      </c>
      <c r="I26" s="108">
        <v>3.6805555555555554E-3</v>
      </c>
      <c r="J26">
        <v>30</v>
      </c>
      <c r="K26" s="108">
        <v>1.7152777777777777E-2</v>
      </c>
      <c r="L26">
        <v>21</v>
      </c>
      <c r="M26" s="108">
        <v>2.0833333333333332E-2</v>
      </c>
      <c r="N26">
        <v>22</v>
      </c>
      <c r="O26" s="108">
        <v>7.3842592592592597E-3</v>
      </c>
      <c r="P26">
        <v>21</v>
      </c>
      <c r="Q26" s="109">
        <v>2.8217592592592593E-2</v>
      </c>
      <c r="R26" s="8">
        <v>43</v>
      </c>
      <c r="S26" s="8">
        <v>77</v>
      </c>
    </row>
    <row r="27" spans="1:19" ht="15" customHeight="1">
      <c r="A27" s="7">
        <v>23</v>
      </c>
      <c r="B27" t="s">
        <v>330</v>
      </c>
      <c r="C27" t="s">
        <v>331</v>
      </c>
      <c r="D27">
        <v>2001</v>
      </c>
      <c r="E27">
        <v>238</v>
      </c>
      <c r="F27" s="7" t="s">
        <v>46</v>
      </c>
      <c r="G27" s="9" t="s">
        <v>345</v>
      </c>
      <c r="H27" s="7">
        <v>3</v>
      </c>
      <c r="I27" s="108">
        <v>2.9976851851851853E-3</v>
      </c>
      <c r="J27">
        <v>20</v>
      </c>
      <c r="K27" s="108">
        <v>1.9108796296296297E-2</v>
      </c>
      <c r="L27">
        <v>26</v>
      </c>
      <c r="M27" s="108">
        <v>2.210648148148148E-2</v>
      </c>
      <c r="N27">
        <v>24</v>
      </c>
      <c r="O27" s="108">
        <v>6.145833333333333E-3</v>
      </c>
      <c r="P27">
        <v>3</v>
      </c>
      <c r="Q27" s="109">
        <v>2.8252314814814813E-2</v>
      </c>
    </row>
    <row r="28" spans="1:19" ht="15" customHeight="1">
      <c r="A28" s="7">
        <v>24</v>
      </c>
      <c r="B28" t="s">
        <v>200</v>
      </c>
      <c r="C28" t="s">
        <v>332</v>
      </c>
      <c r="D28">
        <v>1969</v>
      </c>
      <c r="E28">
        <v>217</v>
      </c>
      <c r="F28" s="7" t="s">
        <v>49</v>
      </c>
      <c r="G28" s="9" t="s">
        <v>100</v>
      </c>
      <c r="H28" s="7">
        <v>4</v>
      </c>
      <c r="I28" s="108">
        <v>3.0902777777777777E-3</v>
      </c>
      <c r="J28">
        <v>21</v>
      </c>
      <c r="K28" s="108">
        <v>1.7974537037037035E-2</v>
      </c>
      <c r="L28">
        <v>23</v>
      </c>
      <c r="M28" s="108">
        <v>2.1064814814814814E-2</v>
      </c>
      <c r="N28">
        <v>23</v>
      </c>
      <c r="O28" s="108">
        <v>7.4999999999999997E-3</v>
      </c>
      <c r="P28">
        <v>23</v>
      </c>
      <c r="Q28" s="109">
        <v>2.8564814814814814E-2</v>
      </c>
      <c r="R28" s="8">
        <v>41</v>
      </c>
      <c r="S28" s="8">
        <v>76</v>
      </c>
    </row>
    <row r="29" spans="1:19" ht="15" customHeight="1">
      <c r="A29" s="7">
        <v>25</v>
      </c>
      <c r="B29" t="s">
        <v>128</v>
      </c>
      <c r="C29" t="s">
        <v>321</v>
      </c>
      <c r="D29">
        <v>1982</v>
      </c>
      <c r="E29">
        <v>223</v>
      </c>
      <c r="F29" s="7" t="s">
        <v>26</v>
      </c>
      <c r="G29" s="9" t="s">
        <v>100</v>
      </c>
      <c r="H29" s="7">
        <v>3</v>
      </c>
      <c r="I29" s="108">
        <v>3.460648148148148E-3</v>
      </c>
      <c r="J29">
        <v>28</v>
      </c>
      <c r="K29" s="108">
        <v>1.9918981481481482E-2</v>
      </c>
      <c r="L29">
        <v>28</v>
      </c>
      <c r="M29" s="108">
        <v>2.3379629629629629E-2</v>
      </c>
      <c r="N29">
        <v>27</v>
      </c>
      <c r="O29" s="108">
        <v>7.2569444444444443E-3</v>
      </c>
      <c r="P29">
        <v>19</v>
      </c>
      <c r="Q29" s="109">
        <v>3.0636574074074073E-2</v>
      </c>
      <c r="R29" s="8">
        <v>43</v>
      </c>
      <c r="S29" s="8">
        <v>90</v>
      </c>
    </row>
    <row r="30" spans="1:19" ht="15" customHeight="1">
      <c r="A30" s="7">
        <v>26</v>
      </c>
      <c r="B30" t="s">
        <v>333</v>
      </c>
      <c r="C30" t="s">
        <v>334</v>
      </c>
      <c r="D30">
        <v>2013</v>
      </c>
      <c r="E30">
        <v>248</v>
      </c>
      <c r="F30" s="7" t="s">
        <v>31</v>
      </c>
      <c r="G30" s="9" t="s">
        <v>100</v>
      </c>
      <c r="H30" s="7">
        <v>2</v>
      </c>
      <c r="I30" s="108">
        <v>3.6574074074074074E-3</v>
      </c>
      <c r="J30">
        <v>29</v>
      </c>
      <c r="K30" s="108">
        <v>1.8993055555555555E-2</v>
      </c>
      <c r="L30">
        <v>25</v>
      </c>
      <c r="M30" s="108">
        <v>2.2650462962962963E-2</v>
      </c>
      <c r="N30">
        <v>26</v>
      </c>
      <c r="O30" s="108">
        <v>8.0555555555555554E-3</v>
      </c>
      <c r="P30">
        <v>25</v>
      </c>
      <c r="Q30" s="109">
        <v>3.0706018518518518E-2</v>
      </c>
      <c r="R30" s="8">
        <v>46</v>
      </c>
      <c r="S30" s="8">
        <v>75</v>
      </c>
    </row>
    <row r="31" spans="1:19" ht="15" customHeight="1">
      <c r="A31" s="7">
        <v>27</v>
      </c>
      <c r="B31" t="s">
        <v>54</v>
      </c>
      <c r="C31" t="s">
        <v>321</v>
      </c>
      <c r="D31">
        <v>1961</v>
      </c>
      <c r="E31">
        <v>272</v>
      </c>
      <c r="F31" s="7" t="s">
        <v>67</v>
      </c>
      <c r="G31" s="9" t="s">
        <v>100</v>
      </c>
      <c r="H31" s="7">
        <v>2</v>
      </c>
      <c r="I31" s="108">
        <v>3.3912037037037036E-3</v>
      </c>
      <c r="J31">
        <v>27</v>
      </c>
      <c r="K31" s="108">
        <v>1.9131944444444444E-2</v>
      </c>
      <c r="L31">
        <v>27</v>
      </c>
      <c r="M31" s="108">
        <v>2.252314814814815E-2</v>
      </c>
      <c r="N31">
        <v>25</v>
      </c>
      <c r="O31" s="108">
        <v>8.4490740740740741E-3</v>
      </c>
      <c r="P31">
        <v>28</v>
      </c>
      <c r="Q31" s="109">
        <v>3.0972222222222224E-2</v>
      </c>
      <c r="R31" s="8">
        <v>46</v>
      </c>
      <c r="S31" s="8">
        <v>74</v>
      </c>
    </row>
    <row r="32" spans="1:19" ht="15" customHeight="1">
      <c r="A32" s="7">
        <v>28</v>
      </c>
      <c r="B32" t="s">
        <v>335</v>
      </c>
      <c r="C32" t="s">
        <v>336</v>
      </c>
      <c r="D32">
        <v>2000</v>
      </c>
      <c r="E32">
        <v>264</v>
      </c>
      <c r="F32" s="7" t="s">
        <v>46</v>
      </c>
      <c r="G32" s="9" t="s">
        <v>100</v>
      </c>
      <c r="H32" s="7">
        <v>4</v>
      </c>
      <c r="I32" s="108">
        <v>5.2546296296296299E-3</v>
      </c>
      <c r="J32">
        <v>39</v>
      </c>
      <c r="K32" s="108">
        <v>1.818287037037037E-2</v>
      </c>
      <c r="L32">
        <v>24</v>
      </c>
      <c r="M32" s="108">
        <v>2.34375E-2</v>
      </c>
      <c r="N32">
        <v>28</v>
      </c>
      <c r="O32" s="108">
        <v>8.4953703703703701E-3</v>
      </c>
      <c r="P32">
        <v>29</v>
      </c>
      <c r="Q32" s="109">
        <v>3.1932870370370368E-2</v>
      </c>
      <c r="R32" s="8">
        <v>43</v>
      </c>
      <c r="S32" s="8">
        <v>73</v>
      </c>
    </row>
    <row r="33" spans="1:19" ht="12.75" customHeight="1">
      <c r="A33" s="7">
        <v>29</v>
      </c>
      <c r="B33" t="s">
        <v>180</v>
      </c>
      <c r="C33" t="s">
        <v>30</v>
      </c>
      <c r="D33">
        <v>1967</v>
      </c>
      <c r="E33">
        <v>195</v>
      </c>
      <c r="F33" s="7" t="s">
        <v>49</v>
      </c>
      <c r="G33" s="9" t="s">
        <v>100</v>
      </c>
      <c r="H33" s="7">
        <v>5</v>
      </c>
      <c r="I33" s="108">
        <v>3.8310185185185183E-3</v>
      </c>
      <c r="J33">
        <v>31</v>
      </c>
      <c r="K33" s="108">
        <v>2.0011574074074074E-2</v>
      </c>
      <c r="L33">
        <v>29</v>
      </c>
      <c r="M33" s="108">
        <v>2.3842592592592592E-2</v>
      </c>
      <c r="N33">
        <v>29</v>
      </c>
      <c r="O33" s="108">
        <v>8.2754629629629636E-3</v>
      </c>
      <c r="P33">
        <v>27</v>
      </c>
      <c r="Q33" s="109">
        <v>3.2118055555555552E-2</v>
      </c>
      <c r="R33" s="8">
        <v>40</v>
      </c>
      <c r="S33" s="8">
        <v>72</v>
      </c>
    </row>
    <row r="34" spans="1:19" ht="12.75" customHeight="1">
      <c r="A34" s="7">
        <v>30</v>
      </c>
      <c r="B34" t="s">
        <v>309</v>
      </c>
      <c r="C34" t="s">
        <v>70</v>
      </c>
      <c r="D34">
        <v>1965</v>
      </c>
      <c r="E34">
        <v>260</v>
      </c>
      <c r="F34" s="7" t="s">
        <v>49</v>
      </c>
      <c r="G34" s="9" t="s">
        <v>100</v>
      </c>
      <c r="H34" s="7">
        <v>6</v>
      </c>
      <c r="I34" s="108">
        <v>3.8657407407407408E-3</v>
      </c>
      <c r="J34">
        <v>32</v>
      </c>
      <c r="K34" s="108">
        <v>2.0324074074074074E-2</v>
      </c>
      <c r="L34">
        <v>31</v>
      </c>
      <c r="M34" s="108">
        <v>2.4189814814814813E-2</v>
      </c>
      <c r="N34">
        <v>30</v>
      </c>
      <c r="O34" s="108">
        <v>8.773148148148148E-3</v>
      </c>
      <c r="P34">
        <v>31</v>
      </c>
      <c r="Q34" s="109">
        <v>3.2962962962962965E-2</v>
      </c>
      <c r="R34" s="8">
        <v>39</v>
      </c>
      <c r="S34" s="8">
        <v>71</v>
      </c>
    </row>
    <row r="35" spans="1:19" ht="12.75" customHeight="1">
      <c r="A35" s="7">
        <v>31</v>
      </c>
      <c r="B35" t="s">
        <v>337</v>
      </c>
      <c r="C35" t="s">
        <v>338</v>
      </c>
      <c r="D35">
        <v>2009</v>
      </c>
      <c r="E35">
        <v>256</v>
      </c>
      <c r="F35" s="7" t="s">
        <v>31</v>
      </c>
      <c r="G35" s="9" t="s">
        <v>100</v>
      </c>
      <c r="H35" s="7">
        <v>3</v>
      </c>
      <c r="I35" s="108">
        <v>4.5254629629629629E-3</v>
      </c>
      <c r="J35">
        <v>35</v>
      </c>
      <c r="K35" s="108">
        <v>2.0613425925925927E-2</v>
      </c>
      <c r="L35">
        <v>32</v>
      </c>
      <c r="M35" s="108">
        <v>2.5138888888888888E-2</v>
      </c>
      <c r="N35">
        <v>32</v>
      </c>
      <c r="O35" s="108">
        <v>8.5879629629629622E-3</v>
      </c>
      <c r="P35">
        <v>30</v>
      </c>
      <c r="Q35" s="109">
        <v>3.3726851851851855E-2</v>
      </c>
      <c r="R35" s="8">
        <v>43</v>
      </c>
      <c r="S35" s="8">
        <v>70</v>
      </c>
    </row>
    <row r="36" spans="1:19" ht="12.75" customHeight="1">
      <c r="A36" s="7">
        <v>32</v>
      </c>
      <c r="B36" t="s">
        <v>43</v>
      </c>
      <c r="C36" t="s">
        <v>30</v>
      </c>
      <c r="D36">
        <v>1954</v>
      </c>
      <c r="E36">
        <v>249</v>
      </c>
      <c r="F36" s="7" t="s">
        <v>44</v>
      </c>
      <c r="G36" s="9" t="s">
        <v>100</v>
      </c>
      <c r="H36" s="7">
        <v>1</v>
      </c>
      <c r="I36" s="108">
        <v>4.6180555555555558E-3</v>
      </c>
      <c r="J36">
        <v>36</v>
      </c>
      <c r="K36" s="108">
        <v>2.0266203703703703E-2</v>
      </c>
      <c r="L36">
        <v>30</v>
      </c>
      <c r="M36" s="108">
        <v>2.4884259259259259E-2</v>
      </c>
      <c r="N36">
        <v>31</v>
      </c>
      <c r="O36" s="108">
        <v>9.3749999999999997E-3</v>
      </c>
      <c r="P36">
        <v>33</v>
      </c>
      <c r="Q36" s="109">
        <v>3.425925925925926E-2</v>
      </c>
      <c r="R36" s="8">
        <v>50</v>
      </c>
      <c r="S36" s="8">
        <v>89</v>
      </c>
    </row>
    <row r="37" spans="1:19" ht="12.75" customHeight="1">
      <c r="A37" s="7">
        <v>33</v>
      </c>
      <c r="B37" t="s">
        <v>339</v>
      </c>
      <c r="C37" t="s">
        <v>340</v>
      </c>
      <c r="D37">
        <v>2011</v>
      </c>
      <c r="E37">
        <v>196</v>
      </c>
      <c r="F37" s="7" t="s">
        <v>31</v>
      </c>
      <c r="G37" s="9" t="s">
        <v>100</v>
      </c>
      <c r="H37" s="7">
        <v>4</v>
      </c>
      <c r="I37" s="108">
        <v>2.5810185185185185E-3</v>
      </c>
      <c r="J37">
        <v>10</v>
      </c>
      <c r="K37" s="108">
        <v>2.2881944444444444E-2</v>
      </c>
      <c r="L37">
        <v>34</v>
      </c>
      <c r="M37" s="108">
        <v>2.5462962962962962E-2</v>
      </c>
      <c r="N37">
        <v>33</v>
      </c>
      <c r="O37" s="108">
        <v>9.8379629629629633E-3</v>
      </c>
      <c r="P37">
        <v>35</v>
      </c>
      <c r="Q37" s="109">
        <v>3.5300925925925923E-2</v>
      </c>
      <c r="R37" s="8">
        <v>41</v>
      </c>
      <c r="S37" s="8">
        <v>69</v>
      </c>
    </row>
    <row r="38" spans="1:19" ht="12.75" customHeight="1">
      <c r="A38" s="7">
        <v>34</v>
      </c>
      <c r="B38" t="s">
        <v>341</v>
      </c>
      <c r="C38" t="s">
        <v>340</v>
      </c>
      <c r="D38">
        <v>1958</v>
      </c>
      <c r="E38">
        <v>198</v>
      </c>
      <c r="F38" s="7" t="s">
        <v>67</v>
      </c>
      <c r="G38" s="9" t="s">
        <v>100</v>
      </c>
      <c r="H38" s="7">
        <v>3</v>
      </c>
      <c r="I38" s="108">
        <v>4.0509259259259257E-3</v>
      </c>
      <c r="J38">
        <v>33</v>
      </c>
      <c r="K38" s="108">
        <v>2.1412037037037038E-2</v>
      </c>
      <c r="L38">
        <v>33</v>
      </c>
      <c r="M38" s="108">
        <v>2.5462962962962962E-2</v>
      </c>
      <c r="N38">
        <v>34</v>
      </c>
      <c r="O38" s="108">
        <v>1.0300925925925925E-2</v>
      </c>
      <c r="P38">
        <v>37</v>
      </c>
      <c r="Q38" s="109">
        <v>3.5763888888888887E-2</v>
      </c>
      <c r="R38" s="8">
        <v>43</v>
      </c>
      <c r="S38" s="8">
        <v>68</v>
      </c>
    </row>
    <row r="39" spans="1:19" ht="12.75" customHeight="1">
      <c r="A39" s="7">
        <v>35</v>
      </c>
      <c r="B39" t="s">
        <v>342</v>
      </c>
      <c r="C39" t="s">
        <v>65</v>
      </c>
      <c r="D39">
        <v>2006</v>
      </c>
      <c r="E39">
        <v>226</v>
      </c>
      <c r="F39" s="7" t="s">
        <v>39</v>
      </c>
      <c r="G39" s="9" t="s">
        <v>100</v>
      </c>
      <c r="H39" s="7">
        <v>1</v>
      </c>
      <c r="I39" s="108">
        <v>2.638888888888889E-3</v>
      </c>
      <c r="J39">
        <v>11</v>
      </c>
      <c r="K39" s="108">
        <v>2.4675925925925928E-2</v>
      </c>
      <c r="L39">
        <v>38</v>
      </c>
      <c r="M39" s="108">
        <v>2.7314814814814816E-2</v>
      </c>
      <c r="N39">
        <v>37</v>
      </c>
      <c r="O39" s="108">
        <v>9.0277777777777769E-3</v>
      </c>
      <c r="P39">
        <v>32</v>
      </c>
      <c r="Q39" s="109">
        <v>3.6342592592592593E-2</v>
      </c>
      <c r="R39" s="8">
        <v>50</v>
      </c>
      <c r="S39" s="8">
        <v>88</v>
      </c>
    </row>
    <row r="40" spans="1:19" ht="12.75" customHeight="1">
      <c r="A40" s="7">
        <v>36</v>
      </c>
      <c r="B40" t="s">
        <v>83</v>
      </c>
      <c r="C40" t="s">
        <v>33</v>
      </c>
      <c r="D40">
        <v>1963</v>
      </c>
      <c r="E40">
        <v>221</v>
      </c>
      <c r="F40" s="7" t="s">
        <v>67</v>
      </c>
      <c r="G40" s="9" t="s">
        <v>100</v>
      </c>
      <c r="H40" s="7">
        <v>4</v>
      </c>
      <c r="I40" s="108">
        <v>3.2175925925925926E-3</v>
      </c>
      <c r="J40">
        <v>26</v>
      </c>
      <c r="K40" s="108">
        <v>2.3923611111111111E-2</v>
      </c>
      <c r="L40">
        <v>36</v>
      </c>
      <c r="M40" s="108">
        <v>2.7141203703703702E-2</v>
      </c>
      <c r="N40">
        <v>36</v>
      </c>
      <c r="O40" s="108">
        <v>9.5949074074074079E-3</v>
      </c>
      <c r="P40">
        <v>34</v>
      </c>
      <c r="Q40" s="109">
        <v>3.6736111111111108E-2</v>
      </c>
      <c r="R40" s="8">
        <v>41</v>
      </c>
      <c r="S40" s="8">
        <v>67</v>
      </c>
    </row>
    <row r="41" spans="1:19" ht="12.75" customHeight="1">
      <c r="A41" s="7">
        <v>37</v>
      </c>
      <c r="B41" t="s">
        <v>66</v>
      </c>
      <c r="C41" t="s">
        <v>343</v>
      </c>
      <c r="D41">
        <v>1953</v>
      </c>
      <c r="E41">
        <v>255</v>
      </c>
      <c r="F41" s="7" t="s">
        <v>143</v>
      </c>
      <c r="G41" s="9" t="s">
        <v>100</v>
      </c>
      <c r="H41" s="7">
        <v>1</v>
      </c>
      <c r="I41" s="108">
        <v>4.178240740740741E-3</v>
      </c>
      <c r="J41">
        <v>34</v>
      </c>
      <c r="K41" s="108">
        <v>2.2893518518518518E-2</v>
      </c>
      <c r="L41">
        <v>35</v>
      </c>
      <c r="M41" s="108">
        <v>2.7071759259259261E-2</v>
      </c>
      <c r="N41">
        <v>35</v>
      </c>
      <c r="O41" s="108">
        <v>9.9884259259259266E-3</v>
      </c>
      <c r="P41">
        <v>36</v>
      </c>
      <c r="Q41" s="109">
        <v>3.7060185185185182E-2</v>
      </c>
      <c r="R41" s="8">
        <v>50</v>
      </c>
      <c r="S41" s="8">
        <v>66</v>
      </c>
    </row>
    <row r="42" spans="1:19" ht="12.75" customHeight="1">
      <c r="A42" s="7">
        <v>38</v>
      </c>
      <c r="B42" t="s">
        <v>344</v>
      </c>
      <c r="C42" t="s">
        <v>30</v>
      </c>
      <c r="D42">
        <v>1954</v>
      </c>
      <c r="E42">
        <v>266</v>
      </c>
      <c r="F42" s="7" t="s">
        <v>143</v>
      </c>
      <c r="G42" s="9" t="s">
        <v>100</v>
      </c>
      <c r="H42" s="7">
        <v>2</v>
      </c>
      <c r="I42" s="108">
        <v>4.8379629629629632E-3</v>
      </c>
      <c r="J42">
        <v>38</v>
      </c>
      <c r="K42" s="108">
        <v>2.4444444444444446E-2</v>
      </c>
      <c r="L42">
        <v>37</v>
      </c>
      <c r="M42" s="108">
        <v>2.9282407407407406E-2</v>
      </c>
      <c r="N42">
        <v>38</v>
      </c>
      <c r="O42" s="108">
        <v>1.255787037037037E-2</v>
      </c>
      <c r="P42">
        <v>39</v>
      </c>
      <c r="Q42" s="109">
        <v>4.1840277777777775E-2</v>
      </c>
      <c r="R42" s="8">
        <v>46</v>
      </c>
      <c r="S42" s="8">
        <v>65</v>
      </c>
    </row>
    <row r="43" spans="1:19" ht="12.75" customHeight="1">
      <c r="A43" s="7">
        <v>39</v>
      </c>
      <c r="B43" t="s">
        <v>76</v>
      </c>
      <c r="C43" t="s">
        <v>33</v>
      </c>
      <c r="D43">
        <v>1949</v>
      </c>
      <c r="E43">
        <v>219</v>
      </c>
      <c r="F43" s="7" t="s">
        <v>143</v>
      </c>
      <c r="G43" s="9" t="s">
        <v>100</v>
      </c>
      <c r="H43" s="7">
        <v>3</v>
      </c>
      <c r="I43" s="108">
        <v>4.6412037037037038E-3</v>
      </c>
      <c r="J43">
        <v>37</v>
      </c>
      <c r="K43" s="108">
        <v>2.8576388888888887E-2</v>
      </c>
      <c r="L43">
        <v>39</v>
      </c>
      <c r="M43" s="108">
        <v>3.321759259259259E-2</v>
      </c>
      <c r="N43">
        <v>39</v>
      </c>
      <c r="O43" s="108">
        <v>1.0902777777777779E-2</v>
      </c>
      <c r="P43">
        <v>38</v>
      </c>
      <c r="Q43" s="109">
        <v>4.4120370370370372E-2</v>
      </c>
      <c r="R43" s="8">
        <v>43</v>
      </c>
      <c r="S43" s="8">
        <v>64</v>
      </c>
    </row>
  </sheetData>
  <sheetProtection selectLockedCells="1" selectUnlockedCells="1"/>
  <mergeCells count="2">
    <mergeCell ref="A1:Q1"/>
    <mergeCell ref="A2:Q2"/>
  </mergeCells>
  <pageMargins left="0.59055118110236215" right="0.51181102362204722" top="0.39370078740157483" bottom="0.39370078740157483" header="0.51181102362204722" footer="0.51181102362204722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2"/>
  <sheetViews>
    <sheetView zoomScaleNormal="100" workbookViewId="0">
      <selection sqref="A1:Q1"/>
    </sheetView>
  </sheetViews>
  <sheetFormatPr defaultColWidth="8.81640625" defaultRowHeight="12.75" customHeight="1"/>
  <cols>
    <col min="1" max="1" width="4.26953125" style="7" customWidth="1"/>
    <col min="2" max="2" width="17.7265625" customWidth="1"/>
    <col min="3" max="3" width="19.26953125" customWidth="1"/>
    <col min="4" max="4" width="5.7265625" style="8" customWidth="1"/>
    <col min="5" max="5" width="4.26953125" customWidth="1"/>
    <col min="6" max="6" width="4.26953125" style="10" customWidth="1"/>
    <col min="7" max="7" width="4.26953125" style="11" customWidth="1"/>
    <col min="8" max="8" width="2.7265625" style="10" customWidth="1"/>
    <col min="9" max="9" width="9.1796875" customWidth="1"/>
    <col min="10" max="10" width="3.7265625" style="9" customWidth="1"/>
    <col min="11" max="11" width="10.26953125" customWidth="1"/>
    <col min="12" max="12" width="3.7265625" style="9" customWidth="1"/>
    <col min="13" max="13" width="10.453125" customWidth="1"/>
    <col min="14" max="14" width="3.7265625" style="9" customWidth="1"/>
    <col min="15" max="15" width="10.1796875" customWidth="1"/>
    <col min="16" max="16" width="3.7265625" style="9" customWidth="1"/>
    <col min="17" max="17" width="10.453125" style="11" customWidth="1"/>
    <col min="18" max="19" width="4.26953125" style="8" customWidth="1"/>
  </cols>
  <sheetData>
    <row r="1" spans="1:19" ht="15" customHeight="1">
      <c r="A1" s="201" t="s">
        <v>346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/>
      <c r="S1"/>
    </row>
    <row r="2" spans="1:19" ht="15" customHeight="1">
      <c r="A2" s="201" t="s">
        <v>237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/>
      <c r="S2"/>
    </row>
    <row r="3" spans="1:19" ht="15" customHeight="1">
      <c r="A3" s="12"/>
      <c r="D3"/>
      <c r="F3" s="13"/>
      <c r="G3" s="12"/>
      <c r="H3" s="12"/>
      <c r="J3"/>
      <c r="L3"/>
      <c r="N3"/>
      <c r="P3"/>
      <c r="Q3" s="12"/>
      <c r="R3"/>
      <c r="S3"/>
    </row>
    <row r="4" spans="1:19" ht="15" customHeight="1">
      <c r="A4" s="14" t="s">
        <v>91</v>
      </c>
      <c r="B4" s="12" t="s">
        <v>1</v>
      </c>
      <c r="C4" s="12" t="s">
        <v>2</v>
      </c>
      <c r="D4" s="12" t="s">
        <v>3</v>
      </c>
      <c r="E4" s="12" t="s">
        <v>92</v>
      </c>
      <c r="F4" s="13" t="s">
        <v>93</v>
      </c>
      <c r="G4" s="12" t="s">
        <v>4</v>
      </c>
      <c r="H4" s="12" t="s">
        <v>5</v>
      </c>
      <c r="I4" s="12" t="s">
        <v>97</v>
      </c>
      <c r="J4" s="12" t="s">
        <v>5</v>
      </c>
      <c r="K4" s="12" t="s">
        <v>95</v>
      </c>
      <c r="L4" s="12" t="s">
        <v>5</v>
      </c>
      <c r="M4" s="12" t="s">
        <v>96</v>
      </c>
      <c r="N4" s="12" t="s">
        <v>5</v>
      </c>
      <c r="O4" s="12" t="s">
        <v>97</v>
      </c>
      <c r="P4" s="12" t="s">
        <v>5</v>
      </c>
      <c r="Q4" s="12" t="s">
        <v>98</v>
      </c>
      <c r="R4" s="7" t="s">
        <v>6</v>
      </c>
      <c r="S4" s="7" t="s">
        <v>7</v>
      </c>
    </row>
    <row r="5" spans="1:19" ht="12.75" customHeight="1">
      <c r="A5" s="7">
        <v>1</v>
      </c>
      <c r="B5" s="176" t="str">
        <f>'[1]20240511_talin'!E5</f>
        <v>Koptík Jiří</v>
      </c>
      <c r="C5" s="177" t="str">
        <f>'[1]20240511_talin'!G5</f>
        <v>TriSK České Budějovice</v>
      </c>
      <c r="D5" s="9">
        <f>'[1]20240511_talin'!F5</f>
        <v>1982</v>
      </c>
      <c r="E5" s="9">
        <f>'[1]20240511_talin'!D5</f>
        <v>96</v>
      </c>
      <c r="F5" s="10" t="s">
        <v>100</v>
      </c>
      <c r="G5" s="10" t="str">
        <f>'[1]20240511_talin'!C5</f>
        <v>M4</v>
      </c>
      <c r="H5" s="10" t="str">
        <f>'[1]20240511_talin'!B5</f>
        <v>1.</v>
      </c>
      <c r="I5" s="179">
        <f>TIME(0,LEFT('[1]20240511_talin'!I5,2),RIGHT('[1]20240511_talin'!I5,2))+TIME(0,LEFT('[1]20240511_talin'!J5,2),RIGHT('[1]20240511_talin'!J5,2))</f>
        <v>4.7916666666666672E-3</v>
      </c>
      <c r="J5">
        <f>RANK(I5,I5:I43,40)</f>
        <v>1</v>
      </c>
      <c r="K5" s="179">
        <f>TIME(0,LEFT('[1]20240511_talin'!K5,2),RIGHT('[1]20240511_talin'!K5,2))</f>
        <v>1.846064814814815E-2</v>
      </c>
      <c r="L5">
        <f>RANK(K5,K5:K43,40)</f>
        <v>2</v>
      </c>
      <c r="M5" s="140">
        <f t="shared" ref="M5:M43" si="0">K5+I5</f>
        <v>2.3252314814814816E-2</v>
      </c>
      <c r="N5">
        <f>RANK(M5,M5:M43,40)</f>
        <v>2</v>
      </c>
      <c r="O5" s="179">
        <f>TIME(0,LEFT('[1]20240511_talin'!L5,2),RIGHT('[1]20240511_talin'!L5,2))+TIME(0,LEFT('[1]20240511_talin'!M5,2),RIGHT('[1]20240511_talin'!M5,2))</f>
        <v>1.0266203703703703E-2</v>
      </c>
      <c r="P5">
        <f>RANK(O5,O5:O43,40)</f>
        <v>4</v>
      </c>
      <c r="Q5" s="178" t="str">
        <f>'[1]20240511_talin'!H5</f>
        <v>00:48:15.14</v>
      </c>
      <c r="R5" s="8">
        <v>50</v>
      </c>
      <c r="S5" s="8">
        <v>100</v>
      </c>
    </row>
    <row r="6" spans="1:19" ht="12.75" customHeight="1">
      <c r="A6" s="7">
        <v>2</v>
      </c>
      <c r="B6" s="176" t="str">
        <f>'[1]20240511_talin'!E6</f>
        <v>Konárek Zdeněk</v>
      </c>
      <c r="C6" s="177" t="str">
        <f>'[1]20240511_talin'!G6</f>
        <v>ŠuTri Prachatice</v>
      </c>
      <c r="D6" s="9">
        <f>'[1]20240511_talin'!F6</f>
        <v>1982</v>
      </c>
      <c r="E6" s="9">
        <f>'[1]20240511_talin'!D6</f>
        <v>91</v>
      </c>
      <c r="F6" s="10" t="s">
        <v>100</v>
      </c>
      <c r="G6" s="10" t="str">
        <f>'[1]20240511_talin'!C6</f>
        <v>M4</v>
      </c>
      <c r="H6" s="10" t="str">
        <f>'[1]20240511_talin'!B6</f>
        <v>2.</v>
      </c>
      <c r="I6" s="179">
        <f>TIME(0,LEFT('[1]20240511_talin'!I6,2),RIGHT('[1]20240511_talin'!I6,2))+TIME(0,LEFT('[1]20240511_talin'!J6,2),RIGHT('[1]20240511_talin'!J6,2))</f>
        <v>4.9074074074074081E-3</v>
      </c>
      <c r="J6">
        <f>RANK(I6,I5:I43,40)</f>
        <v>2</v>
      </c>
      <c r="K6" s="179">
        <f>TIME(0,LEFT('[1]20240511_talin'!K6,2),RIGHT('[1]20240511_talin'!K6,2))</f>
        <v>1.832175925925926E-2</v>
      </c>
      <c r="L6">
        <f>RANK(K6,K5:K43,40)</f>
        <v>1</v>
      </c>
      <c r="M6" s="140">
        <f t="shared" si="0"/>
        <v>2.3229166666666669E-2</v>
      </c>
      <c r="N6">
        <f>RANK(M6,M5:M43,40)</f>
        <v>1</v>
      </c>
      <c r="O6" s="179">
        <f>TIME(0,LEFT('[1]20240511_talin'!L6,2),RIGHT('[1]20240511_talin'!L6,2))+TIME(0,LEFT('[1]20240511_talin'!M6,2),RIGHT('[1]20240511_talin'!M6,2))</f>
        <v>1.0532407407407409E-2</v>
      </c>
      <c r="P6">
        <f>RANK(O6,O5:O43,40)</f>
        <v>7</v>
      </c>
      <c r="Q6" s="178" t="str">
        <f>'[1]20240511_talin'!H6</f>
        <v>00:48:36.96</v>
      </c>
      <c r="R6" s="8">
        <v>46</v>
      </c>
      <c r="S6" s="8">
        <v>96</v>
      </c>
    </row>
    <row r="7" spans="1:19" ht="12.75" customHeight="1">
      <c r="A7" s="7">
        <v>3</v>
      </c>
      <c r="B7" s="176" t="str">
        <f>'[1]20240511_talin'!E7</f>
        <v>Šíp Jaromír</v>
      </c>
      <c r="C7" s="177" t="str">
        <f>'[1]20240511_talin'!G7</f>
        <v>TT Tálín</v>
      </c>
      <c r="D7" s="9">
        <f>'[1]20240511_talin'!F7</f>
        <v>1979</v>
      </c>
      <c r="E7" s="9">
        <f>'[1]20240511_talin'!D7</f>
        <v>124</v>
      </c>
      <c r="F7" s="10" t="s">
        <v>100</v>
      </c>
      <c r="G7" s="10" t="str">
        <f>'[1]20240511_talin'!C7</f>
        <v>M4</v>
      </c>
      <c r="H7" s="10" t="str">
        <f>'[1]20240511_talin'!B7</f>
        <v>3.</v>
      </c>
      <c r="I7" s="179">
        <f>TIME(0,LEFT('[1]20240511_talin'!I7,2),RIGHT('[1]20240511_talin'!I7,2))+TIME(0,LEFT('[1]20240511_talin'!J7,2),RIGHT('[1]20240511_talin'!J7,2))</f>
        <v>5.0694444444444441E-3</v>
      </c>
      <c r="J7">
        <f>RANK(I7,I5:I43,40)</f>
        <v>5</v>
      </c>
      <c r="K7" s="179">
        <f>TIME(0,LEFT('[1]20240511_talin'!K7,2),RIGHT('[1]20240511_talin'!K7,2))</f>
        <v>1.8668981481481481E-2</v>
      </c>
      <c r="L7">
        <f>RANK(K7,K5:K43,40)</f>
        <v>3</v>
      </c>
      <c r="M7" s="140">
        <f t="shared" si="0"/>
        <v>2.3738425925925927E-2</v>
      </c>
      <c r="N7">
        <f>RANK(M7,M5:M43,40)</f>
        <v>4</v>
      </c>
      <c r="O7" s="179">
        <f>TIME(0,LEFT('[1]20240511_talin'!L7,2),RIGHT('[1]20240511_talin'!L7,2))+TIME(0,LEFT('[1]20240511_talin'!M7,2),RIGHT('[1]20240511_talin'!M7,2))</f>
        <v>1.0138888888888888E-2</v>
      </c>
      <c r="P7">
        <f>RANK(O7,O5:O43,40)</f>
        <v>2</v>
      </c>
      <c r="Q7" s="178" t="str">
        <f>'[1]20240511_talin'!H7</f>
        <v>00:48:47.67</v>
      </c>
      <c r="R7" s="8">
        <v>43</v>
      </c>
      <c r="S7" s="8">
        <v>93</v>
      </c>
    </row>
    <row r="8" spans="1:19" ht="12.75" customHeight="1">
      <c r="A8" s="7">
        <v>4</v>
      </c>
      <c r="B8" s="176" t="str">
        <f>'[1]20240511_talin'!E8</f>
        <v>Juráň Karel</v>
      </c>
      <c r="C8" s="177" t="str">
        <f>'[1]20240511_talin'!G8</f>
        <v>TT Tálín</v>
      </c>
      <c r="D8" s="9">
        <f>'[1]20240511_talin'!F8</f>
        <v>1974</v>
      </c>
      <c r="E8" s="9">
        <f>'[1]20240511_talin'!D8</f>
        <v>70</v>
      </c>
      <c r="F8" s="10" t="s">
        <v>100</v>
      </c>
      <c r="G8" s="10" t="str">
        <f>'[1]20240511_talin'!C8</f>
        <v>M5</v>
      </c>
      <c r="H8" s="10" t="str">
        <f>'[1]20240511_talin'!B8</f>
        <v>1.</v>
      </c>
      <c r="I8" s="179">
        <f>TIME(0,LEFT('[1]20240511_talin'!I8,2),RIGHT('[1]20240511_talin'!I8,2))+TIME(0,LEFT('[1]20240511_talin'!J8,2),RIGHT('[1]20240511_talin'!J8,2))</f>
        <v>4.9421296296296297E-3</v>
      </c>
      <c r="J8">
        <f>RANK(I8,I5:I43,40)</f>
        <v>3</v>
      </c>
      <c r="K8" s="179">
        <f>TIME(0,LEFT('[1]20240511_talin'!K8,2),RIGHT('[1]20240511_talin'!K8,2))</f>
        <v>1.8680555555555554E-2</v>
      </c>
      <c r="L8">
        <f>RANK(K8,K5:K43,40)</f>
        <v>4</v>
      </c>
      <c r="M8" s="140">
        <f t="shared" si="0"/>
        <v>2.3622685185185184E-2</v>
      </c>
      <c r="N8">
        <f>RANK(M8,M5:M43,40)</f>
        <v>3</v>
      </c>
      <c r="O8" s="179">
        <f>TIME(0,LEFT('[1]20240511_talin'!L8,2),RIGHT('[1]20240511_talin'!L8,2))+TIME(0,LEFT('[1]20240511_talin'!M8,2),RIGHT('[1]20240511_talin'!M8,2))</f>
        <v>1.0752314814814814E-2</v>
      </c>
      <c r="P8">
        <f>RANK(O8,O5:O43,40)</f>
        <v>11</v>
      </c>
      <c r="Q8" s="178" t="str">
        <f>'[1]20240511_talin'!H8</f>
        <v>00:49:28.94</v>
      </c>
      <c r="R8" s="8">
        <v>50</v>
      </c>
      <c r="S8" s="8">
        <v>91</v>
      </c>
    </row>
    <row r="9" spans="1:19" ht="12.75" customHeight="1">
      <c r="A9" s="7">
        <v>5</v>
      </c>
      <c r="B9" s="176" t="str">
        <f>'[1]20240511_talin'!E9</f>
        <v>Plánek Karel</v>
      </c>
      <c r="C9" s="177" t="str">
        <f>'[1]20240511_talin'!G9</f>
        <v>ŠuTri Prachatice</v>
      </c>
      <c r="D9" s="9">
        <f>'[1]20240511_talin'!F9</f>
        <v>1976</v>
      </c>
      <c r="E9" s="9">
        <f>'[1]20240511_talin'!D9</f>
        <v>167</v>
      </c>
      <c r="F9" s="10" t="s">
        <v>100</v>
      </c>
      <c r="G9" s="10" t="str">
        <f>'[1]20240511_talin'!C9</f>
        <v>M4</v>
      </c>
      <c r="H9" s="10" t="str">
        <f>'[1]20240511_talin'!B9</f>
        <v>4.</v>
      </c>
      <c r="I9" s="179">
        <f>TIME(0,LEFT('[1]20240511_talin'!I9,2),RIGHT('[1]20240511_talin'!I9,2))+TIME(0,LEFT('[1]20240511_talin'!J9,2),RIGHT('[1]20240511_talin'!J9,2))</f>
        <v>5.092592592592593E-3</v>
      </c>
      <c r="J9">
        <f>RANK(I9,I5:I43,40)</f>
        <v>6</v>
      </c>
      <c r="K9" s="179">
        <f>TIME(0,LEFT('[1]20240511_talin'!K9,2),RIGHT('[1]20240511_talin'!K9,2))</f>
        <v>1.9212962962962963E-2</v>
      </c>
      <c r="L9">
        <f>RANK(K9,K5:K43,40)</f>
        <v>5</v>
      </c>
      <c r="M9" s="140">
        <f t="shared" si="0"/>
        <v>2.4305555555555556E-2</v>
      </c>
      <c r="N9">
        <f>RANK(M9,M5:M43,40)</f>
        <v>5</v>
      </c>
      <c r="O9" s="179">
        <f>TIME(0,LEFT('[1]20240511_talin'!L9,2),RIGHT('[1]20240511_talin'!L9,2))+TIME(0,LEFT('[1]20240511_talin'!M9,2),RIGHT('[1]20240511_talin'!M9,2))</f>
        <v>1.0150462962962964E-2</v>
      </c>
      <c r="P9">
        <f>RANK(O9,O5:O43,40)</f>
        <v>3</v>
      </c>
      <c r="Q9" s="178" t="str">
        <f>'[1]20240511_talin'!H9</f>
        <v>00:49:36.72</v>
      </c>
      <c r="R9" s="8">
        <v>41</v>
      </c>
      <c r="S9" s="8">
        <v>90</v>
      </c>
    </row>
    <row r="10" spans="1:19" ht="12.75" customHeight="1">
      <c r="A10" s="7">
        <v>6</v>
      </c>
      <c r="B10" s="176" t="str">
        <f>'[1]20240511_talin'!E10</f>
        <v>Kašák Václav</v>
      </c>
      <c r="C10" s="177" t="str">
        <f>'[1]20240511_talin'!G10</f>
        <v>Česká Sport Bike</v>
      </c>
      <c r="D10" s="9">
        <f>'[1]20240511_talin'!F10</f>
        <v>1979</v>
      </c>
      <c r="E10" s="9">
        <f>'[1]20240511_talin'!D10</f>
        <v>174</v>
      </c>
      <c r="F10" s="10" t="s">
        <v>100</v>
      </c>
      <c r="G10" s="10" t="str">
        <f>'[1]20240511_talin'!C10</f>
        <v>M4</v>
      </c>
      <c r="H10" s="10" t="str">
        <f>'[1]20240511_talin'!B10</f>
        <v>5.</v>
      </c>
      <c r="I10" s="179">
        <f>TIME(0,LEFT('[1]20240511_talin'!I10,2),RIGHT('[1]20240511_talin'!I10,2))+TIME(0,LEFT('[1]20240511_talin'!J10,2),RIGHT('[1]20240511_talin'!J10,2))</f>
        <v>5.162037037037037E-3</v>
      </c>
      <c r="J10">
        <f>RANK(I10,I5:I43,40)</f>
        <v>7</v>
      </c>
      <c r="K10" s="179">
        <f>TIME(0,LEFT('[1]20240511_talin'!K10,2),RIGHT('[1]20240511_talin'!K10,2))</f>
        <v>1.9733796296296298E-2</v>
      </c>
      <c r="L10">
        <f>RANK(K10,K5:K43,40)</f>
        <v>6</v>
      </c>
      <c r="M10" s="140">
        <f t="shared" si="0"/>
        <v>2.4895833333333336E-2</v>
      </c>
      <c r="N10">
        <f>RANK(M10,M5:M43,40)</f>
        <v>6</v>
      </c>
      <c r="O10" s="179">
        <f>TIME(0,LEFT('[1]20240511_talin'!L10,2),RIGHT('[1]20240511_talin'!L10,2))+TIME(0,LEFT('[1]20240511_talin'!M10,2),RIGHT('[1]20240511_talin'!M10,2))</f>
        <v>1.0393518518518517E-2</v>
      </c>
      <c r="P10">
        <f>RANK(O10,O5:O43,40)</f>
        <v>5</v>
      </c>
      <c r="Q10" s="178" t="str">
        <f>'[1]20240511_talin'!H10</f>
        <v>00:50:49.26</v>
      </c>
      <c r="R10" s="8">
        <v>40</v>
      </c>
      <c r="S10" s="8">
        <v>89</v>
      </c>
    </row>
    <row r="11" spans="1:19" ht="12.75" customHeight="1">
      <c r="A11" s="7">
        <v>7</v>
      </c>
      <c r="B11" s="176" t="str">
        <f>'[1]20240511_talin'!E11</f>
        <v>Holub Martin</v>
      </c>
      <c r="C11" s="177" t="str">
        <f>'[1]20240511_talin'!G11</f>
        <v>TT Tálín</v>
      </c>
      <c r="D11" s="9">
        <f>'[1]20240511_talin'!F11</f>
        <v>1978</v>
      </c>
      <c r="E11" s="9">
        <f>'[1]20240511_talin'!D11</f>
        <v>169</v>
      </c>
      <c r="F11" s="10" t="s">
        <v>100</v>
      </c>
      <c r="G11" s="10" t="str">
        <f>'[1]20240511_talin'!C11</f>
        <v>M4</v>
      </c>
      <c r="H11" s="10" t="str">
        <f>'[1]20240511_talin'!B11</f>
        <v>6.</v>
      </c>
      <c r="I11" s="179">
        <f>TIME(0,LEFT('[1]20240511_talin'!I11,2),RIGHT('[1]20240511_talin'!I11,2))+TIME(0,LEFT('[1]20240511_talin'!J11,2),RIGHT('[1]20240511_talin'!J11,2))</f>
        <v>5.0578703703703706E-3</v>
      </c>
      <c r="J11">
        <f>RANK(I11,I5:I43,40)</f>
        <v>4</v>
      </c>
      <c r="K11" s="179">
        <f>TIME(0,LEFT('[1]20240511_talin'!K11,2),RIGHT('[1]20240511_talin'!K11,2))</f>
        <v>1.9861111111111111E-2</v>
      </c>
      <c r="L11">
        <f>RANK(K11,K5:K43,40)</f>
        <v>7</v>
      </c>
      <c r="M11" s="140">
        <f t="shared" si="0"/>
        <v>2.4918981481481479E-2</v>
      </c>
      <c r="N11">
        <f>RANK(M11,M5:M43,40)</f>
        <v>7</v>
      </c>
      <c r="O11" s="179">
        <f>TIME(0,LEFT('[1]20240511_talin'!L11,2),RIGHT('[1]20240511_talin'!L11,2))+TIME(0,LEFT('[1]20240511_talin'!M11,2),RIGHT('[1]20240511_talin'!M11,2))</f>
        <v>1.0590277777777778E-2</v>
      </c>
      <c r="P11">
        <f>RANK(O11,O5:O43,40)</f>
        <v>8</v>
      </c>
      <c r="Q11" s="178" t="str">
        <f>'[1]20240511_talin'!H11</f>
        <v>00:51:08.05</v>
      </c>
      <c r="R11" s="8">
        <v>39</v>
      </c>
      <c r="S11" s="8">
        <v>88</v>
      </c>
    </row>
    <row r="12" spans="1:19" ht="12.75" customHeight="1">
      <c r="A12" s="7">
        <v>8</v>
      </c>
      <c r="B12" s="176" t="str">
        <f>'[1]20240511_talin'!E12</f>
        <v>Hadáček František</v>
      </c>
      <c r="C12" s="177" t="str">
        <f>'[1]20240511_talin'!G12</f>
        <v>SPSVD Jistebnice</v>
      </c>
      <c r="D12" s="9">
        <f>'[1]20240511_talin'!F12</f>
        <v>1975</v>
      </c>
      <c r="E12" s="9">
        <f>'[1]20240511_talin'!D12</f>
        <v>39</v>
      </c>
      <c r="F12" s="10" t="s">
        <v>100</v>
      </c>
      <c r="G12" s="10" t="str">
        <f>'[1]20240511_talin'!C12</f>
        <v>M4</v>
      </c>
      <c r="H12" s="10" t="str">
        <f>'[1]20240511_talin'!B12</f>
        <v>7.</v>
      </c>
      <c r="I12" s="179">
        <f>TIME(0,LEFT('[1]20240511_talin'!I12,2),RIGHT('[1]20240511_talin'!I12,2))+TIME(0,LEFT('[1]20240511_talin'!J12,2),RIGHT('[1]20240511_talin'!J12,2))</f>
        <v>5.2546296296296299E-3</v>
      </c>
      <c r="J12">
        <f>RANK(I12,I5:I43,40)</f>
        <v>9</v>
      </c>
      <c r="K12" s="179">
        <f>TIME(0,LEFT('[1]20240511_talin'!K12,2),RIGHT('[1]20240511_talin'!K12,2))</f>
        <v>2.0335648148148148E-2</v>
      </c>
      <c r="L12">
        <f>RANK(K12,K5:K43,40)</f>
        <v>8</v>
      </c>
      <c r="M12" s="140">
        <f t="shared" si="0"/>
        <v>2.5590277777777778E-2</v>
      </c>
      <c r="N12">
        <f>RANK(M12,M5:M43,40)</f>
        <v>8</v>
      </c>
      <c r="O12" s="179">
        <f>TIME(0,LEFT('[1]20240511_talin'!L12,2),RIGHT('[1]20240511_talin'!L12,2))+TIME(0,LEFT('[1]20240511_talin'!M12,2),RIGHT('[1]20240511_talin'!M12,2))</f>
        <v>1.0497685185185185E-2</v>
      </c>
      <c r="P12">
        <f>RANK(O12,O5:O43,40)</f>
        <v>6</v>
      </c>
      <c r="Q12" s="178" t="str">
        <f>'[1]20240511_talin'!H12</f>
        <v>00:51:57.90</v>
      </c>
      <c r="R12" s="8">
        <v>38</v>
      </c>
      <c r="S12" s="8">
        <v>87</v>
      </c>
    </row>
    <row r="13" spans="1:19" ht="12.75" customHeight="1">
      <c r="A13" s="7">
        <v>9</v>
      </c>
      <c r="B13" s="176" t="str">
        <f>'[1]20240511_talin'!E13</f>
        <v>Pischek Pavel</v>
      </c>
      <c r="C13" s="177" t="str">
        <f>'[1]20240511_talin'!G13</f>
        <v>Musher Klub JCC</v>
      </c>
      <c r="D13" s="9">
        <f>'[1]20240511_talin'!F13</f>
        <v>1989</v>
      </c>
      <c r="E13" s="9">
        <f>'[1]20240511_talin'!D13</f>
        <v>117</v>
      </c>
      <c r="F13" s="10" t="s">
        <v>100</v>
      </c>
      <c r="G13" s="10" t="str">
        <f>'[1]20240511_talin'!C13</f>
        <v>M3</v>
      </c>
      <c r="H13" s="10" t="str">
        <f>'[1]20240511_talin'!B13</f>
        <v>1.</v>
      </c>
      <c r="I13" s="179">
        <f>TIME(0,LEFT('[1]20240511_talin'!I13,2),RIGHT('[1]20240511_talin'!I13,2))+TIME(0,LEFT('[1]20240511_talin'!J13,2),RIGHT('[1]20240511_talin'!J13,2))</f>
        <v>5.3935185185185188E-3</v>
      </c>
      <c r="J13">
        <f>RANK(I13,I5:I43,40)</f>
        <v>13</v>
      </c>
      <c r="K13" s="179">
        <f>TIME(0,LEFT('[1]20240511_talin'!K13,2),RIGHT('[1]20240511_talin'!K13,2))</f>
        <v>2.0416666666666666E-2</v>
      </c>
      <c r="L13">
        <f>RANK(K13,K5:K43,40)</f>
        <v>9</v>
      </c>
      <c r="M13" s="140">
        <f t="shared" si="0"/>
        <v>2.5810185185185186E-2</v>
      </c>
      <c r="N13">
        <f>RANK(M13,M5:M43,40)</f>
        <v>9</v>
      </c>
      <c r="O13" s="179">
        <f>TIME(0,LEFT('[1]20240511_talin'!L13,2),RIGHT('[1]20240511_talin'!L13,2))+TIME(0,LEFT('[1]20240511_talin'!M13,2),RIGHT('[1]20240511_talin'!M13,2))</f>
        <v>1.0972222222222222E-2</v>
      </c>
      <c r="P13">
        <f>RANK(O13,O5:O43,40)</f>
        <v>12</v>
      </c>
      <c r="Q13" s="178" t="str">
        <f>'[1]20240511_talin'!H13</f>
        <v>00:52:57.62</v>
      </c>
      <c r="R13" s="8">
        <v>50</v>
      </c>
      <c r="S13" s="8">
        <v>86</v>
      </c>
    </row>
    <row r="14" spans="1:19" ht="12.75" customHeight="1">
      <c r="A14" s="7">
        <v>10</v>
      </c>
      <c r="B14" s="176" t="str">
        <f>'[1]20240511_talin'!E14</f>
        <v>Skalka Pavel</v>
      </c>
      <c r="C14" s="177" t="str">
        <f>'[1]20240511_talin'!G14</f>
        <v>Lipí</v>
      </c>
      <c r="D14" s="9">
        <f>'[1]20240511_talin'!F14</f>
        <v>1970</v>
      </c>
      <c r="E14" s="9">
        <f>'[1]20240511_talin'!D14</f>
        <v>122</v>
      </c>
      <c r="F14" s="10" t="s">
        <v>100</v>
      </c>
      <c r="G14" s="10" t="str">
        <f>'[1]20240511_talin'!C14</f>
        <v>M5</v>
      </c>
      <c r="H14" s="10" t="str">
        <f>'[1]20240511_talin'!B14</f>
        <v>2.</v>
      </c>
      <c r="I14" s="179">
        <f>TIME(0,LEFT('[1]20240511_talin'!I14,2),RIGHT('[1]20240511_talin'!I14,2))+TIME(0,LEFT('[1]20240511_talin'!J14,2),RIGHT('[1]20240511_talin'!J14,2))</f>
        <v>5.2662037037037035E-3</v>
      </c>
      <c r="J14">
        <f>RANK(I14,I5:I43,40)</f>
        <v>10</v>
      </c>
      <c r="K14" s="179">
        <f>TIME(0,LEFT('[1]20240511_talin'!K14,2),RIGHT('[1]20240511_talin'!K14,2))</f>
        <v>2.1273148148148149E-2</v>
      </c>
      <c r="L14">
        <f>RANK(K14,K5:K43,40)</f>
        <v>13</v>
      </c>
      <c r="M14" s="140">
        <f t="shared" si="0"/>
        <v>2.6539351851851852E-2</v>
      </c>
      <c r="N14">
        <f>RANK(M14,M5:M43,40)</f>
        <v>12</v>
      </c>
      <c r="O14" s="179">
        <f>TIME(0,LEFT('[1]20240511_talin'!L14,2),RIGHT('[1]20240511_talin'!L14,2))+TIME(0,LEFT('[1]20240511_talin'!M14,2),RIGHT('[1]20240511_talin'!M14,2))</f>
        <v>1.0636574074074074E-2</v>
      </c>
      <c r="P14">
        <f>RANK(O14,O5:O43,40)</f>
        <v>10</v>
      </c>
      <c r="Q14" s="178" t="str">
        <f>'[1]20240511_talin'!H14</f>
        <v>00:53:32.04</v>
      </c>
      <c r="R14" s="8">
        <v>46</v>
      </c>
      <c r="S14" s="8">
        <v>85</v>
      </c>
    </row>
    <row r="15" spans="1:19" ht="12.75" customHeight="1">
      <c r="A15" s="7">
        <v>11</v>
      </c>
      <c r="B15" s="176" t="str">
        <f>'[1]20240511_talin'!E15</f>
        <v>Průcha Josef</v>
      </c>
      <c r="C15" s="177" t="str">
        <f>'[1]20240511_talin'!G15</f>
        <v>CBC Team</v>
      </c>
      <c r="D15" s="9">
        <f>'[1]20240511_talin'!F15</f>
        <v>1971</v>
      </c>
      <c r="E15" s="9">
        <f>'[1]20240511_talin'!D15</f>
        <v>171</v>
      </c>
      <c r="F15" s="10" t="s">
        <v>100</v>
      </c>
      <c r="G15" s="10" t="str">
        <f>'[1]20240511_talin'!C15</f>
        <v>M5</v>
      </c>
      <c r="H15" s="10" t="str">
        <f>'[1]20240511_talin'!B15</f>
        <v>3.</v>
      </c>
      <c r="I15" s="179">
        <f>TIME(0,LEFT('[1]20240511_talin'!I15,2),RIGHT('[1]20240511_talin'!I15,2))+TIME(0,LEFT('[1]20240511_talin'!J15,2),RIGHT('[1]20240511_talin'!J15,2))</f>
        <v>5.3124999999999995E-3</v>
      </c>
      <c r="J15">
        <f>RANK(I15,I5:I43,40)</f>
        <v>11</v>
      </c>
      <c r="K15" s="179">
        <f>TIME(0,LEFT('[1]20240511_talin'!K15,2),RIGHT('[1]20240511_talin'!K15,2))</f>
        <v>2.1226851851851851E-2</v>
      </c>
      <c r="L15">
        <f>RANK(K15,K5:K43,40)</f>
        <v>12</v>
      </c>
      <c r="M15" s="140">
        <f t="shared" si="0"/>
        <v>2.6539351851851849E-2</v>
      </c>
      <c r="N15">
        <f>RANK(M15,M5:M43,40)</f>
        <v>11</v>
      </c>
      <c r="O15" s="179">
        <f>TIME(0,LEFT('[1]20240511_talin'!L15,2),RIGHT('[1]20240511_talin'!L15,2))+TIME(0,LEFT('[1]20240511_talin'!M15,2),RIGHT('[1]20240511_talin'!M15,2))</f>
        <v>1.1226851851851852E-2</v>
      </c>
      <c r="P15">
        <f>RANK(O15,O5:O43,40)</f>
        <v>14</v>
      </c>
      <c r="Q15" s="178" t="str">
        <f>'[1]20240511_talin'!H15</f>
        <v>00:54:23.23</v>
      </c>
      <c r="R15" s="8">
        <v>43</v>
      </c>
      <c r="S15" s="8">
        <v>84</v>
      </c>
    </row>
    <row r="16" spans="1:19" ht="12.75" customHeight="1">
      <c r="A16" s="7">
        <v>12</v>
      </c>
      <c r="B16" s="176" t="str">
        <f>'[1]20240511_talin'!E16</f>
        <v>Krajánek Tomáš</v>
      </c>
      <c r="C16" s="177" t="str">
        <f>'[1]20240511_talin'!G16</f>
        <v>ŠuTri Prachatice</v>
      </c>
      <c r="D16" s="9">
        <f>'[1]20240511_talin'!F16</f>
        <v>1979</v>
      </c>
      <c r="E16" s="9">
        <f>'[1]20240511_talin'!D16</f>
        <v>99</v>
      </c>
      <c r="F16" s="10" t="s">
        <v>100</v>
      </c>
      <c r="G16" s="10" t="str">
        <f>'[1]20240511_talin'!C16</f>
        <v>M4</v>
      </c>
      <c r="H16" s="10" t="str">
        <f>'[1]20240511_talin'!B16</f>
        <v>8.</v>
      </c>
      <c r="I16" s="179">
        <f>TIME(0,LEFT('[1]20240511_talin'!I16,2),RIGHT('[1]20240511_talin'!I16,2))+TIME(0,LEFT('[1]20240511_talin'!J16,2),RIGHT('[1]20240511_talin'!J16,2))</f>
        <v>5.1967592592592595E-3</v>
      </c>
      <c r="J16">
        <f>RANK(I16,I5:I43,40)</f>
        <v>8</v>
      </c>
      <c r="K16" s="179">
        <f>TIME(0,LEFT('[1]20240511_talin'!K16,2),RIGHT('[1]20240511_talin'!K16,2))</f>
        <v>2.255787037037037E-2</v>
      </c>
      <c r="L16">
        <f>RANK(K16,K5:K43,40)</f>
        <v>20</v>
      </c>
      <c r="M16" s="140">
        <f t="shared" si="0"/>
        <v>2.7754629629629629E-2</v>
      </c>
      <c r="N16">
        <f>RANK(M16,M5:M43,40)</f>
        <v>17</v>
      </c>
      <c r="O16" s="179">
        <f>TIME(0,LEFT('[1]20240511_talin'!L16,2),RIGHT('[1]20240511_talin'!L16,2))+TIME(0,LEFT('[1]20240511_talin'!M16,2),RIGHT('[1]20240511_talin'!M16,2))</f>
        <v>1.0590277777777778E-2</v>
      </c>
      <c r="P16">
        <f>RANK(O16,O5:O43,40)</f>
        <v>8</v>
      </c>
      <c r="Q16" s="178" t="str">
        <f>'[1]20240511_talin'!H16</f>
        <v>00:55:12.28</v>
      </c>
      <c r="R16" s="8">
        <v>37</v>
      </c>
      <c r="S16" s="8">
        <v>83</v>
      </c>
    </row>
    <row r="17" spans="1:19" ht="12.75" customHeight="1">
      <c r="A17" s="7">
        <v>13</v>
      </c>
      <c r="B17" s="176" t="str">
        <f>'[1]20240511_talin'!E17</f>
        <v>Dvořák Jan</v>
      </c>
      <c r="C17" s="177" t="str">
        <f>'[1]20240511_talin'!G17</f>
        <v>SpectrumBike Racing</v>
      </c>
      <c r="D17" s="9">
        <f>'[1]20240511_talin'!F17</f>
        <v>1979</v>
      </c>
      <c r="E17" s="9">
        <f>'[1]20240511_talin'!D17</f>
        <v>178</v>
      </c>
      <c r="F17" s="10" t="s">
        <v>100</v>
      </c>
      <c r="G17" s="10" t="str">
        <f>'[1]20240511_talin'!C17</f>
        <v>M4</v>
      </c>
      <c r="H17" s="10" t="str">
        <f>'[1]20240511_talin'!B17</f>
        <v>9.</v>
      </c>
      <c r="I17" s="179">
        <f>TIME(0,LEFT('[1]20240511_talin'!I17,2),RIGHT('[1]20240511_talin'!I17,2))+TIME(0,LEFT('[1]20240511_talin'!J17,2),RIGHT('[1]20240511_talin'!J17,2))</f>
        <v>6.0185185185185185E-3</v>
      </c>
      <c r="J17">
        <f>RANK(I17,I5:I43,40)</f>
        <v>21</v>
      </c>
      <c r="K17" s="179">
        <f>TIME(0,LEFT('[1]20240511_talin'!K17,2),RIGHT('[1]20240511_talin'!K17,2))</f>
        <v>2.1111111111111112E-2</v>
      </c>
      <c r="L17">
        <f>RANK(K17,K5:K43,40)</f>
        <v>11</v>
      </c>
      <c r="M17" s="140">
        <f t="shared" si="0"/>
        <v>2.7129629629629629E-2</v>
      </c>
      <c r="N17">
        <f>RANK(M17,M5:M43,40)</f>
        <v>13</v>
      </c>
      <c r="O17" s="179">
        <f>TIME(0,LEFT('[1]20240511_talin'!L17,2),RIGHT('[1]20240511_talin'!L17,2))+TIME(0,LEFT('[1]20240511_talin'!M17,2),RIGHT('[1]20240511_talin'!M17,2))</f>
        <v>1.1724537037037037E-2</v>
      </c>
      <c r="P17">
        <f>RANK(O17,O5:O43,40)</f>
        <v>18</v>
      </c>
      <c r="Q17" s="178" t="str">
        <f>'[1]20240511_talin'!H17</f>
        <v>00:55:57.66</v>
      </c>
      <c r="R17" s="8">
        <v>36</v>
      </c>
      <c r="S17" s="8">
        <v>82</v>
      </c>
    </row>
    <row r="18" spans="1:19" ht="12.75" customHeight="1">
      <c r="A18" s="7">
        <v>14</v>
      </c>
      <c r="B18" s="176" t="str">
        <f>'[1]20240511_talin'!E18</f>
        <v>Fořtová Petra</v>
      </c>
      <c r="C18" s="177" t="str">
        <f>'[1]20240511_talin'!G18</f>
        <v>Plavecký klub Písek</v>
      </c>
      <c r="D18" s="9">
        <f>'[1]20240511_talin'!F18</f>
        <v>2002</v>
      </c>
      <c r="E18" s="9">
        <f>'[1]20240511_talin'!D18</f>
        <v>31</v>
      </c>
      <c r="F18" s="10" t="s">
        <v>100</v>
      </c>
      <c r="G18" s="10" t="str">
        <f>'[1]20240511_talin'!C18</f>
        <v>Z2</v>
      </c>
      <c r="H18" s="10" t="str">
        <f>'[1]20240511_talin'!B18</f>
        <v>1.</v>
      </c>
      <c r="I18" s="179">
        <f>TIME(0,LEFT('[1]20240511_talin'!I18,2),RIGHT('[1]20240511_talin'!I18,2))+TIME(0,LEFT('[1]20240511_talin'!J18,2),RIGHT('[1]20240511_talin'!J18,2))</f>
        <v>5.6018518518518518E-3</v>
      </c>
      <c r="J18">
        <f>RANK(I18,I5:I43,40)</f>
        <v>15</v>
      </c>
      <c r="K18" s="179">
        <f>TIME(0,LEFT('[1]20240511_talin'!K18,2),RIGHT('[1]20240511_talin'!K18,2))</f>
        <v>2.2187499999999999E-2</v>
      </c>
      <c r="L18">
        <f>RANK(K18,K5:K43,40)</f>
        <v>18</v>
      </c>
      <c r="M18" s="140">
        <f t="shared" si="0"/>
        <v>2.778935185185185E-2</v>
      </c>
      <c r="N18">
        <f>RANK(M18,M5:M43,40)</f>
        <v>18</v>
      </c>
      <c r="O18" s="179">
        <f>TIME(0,LEFT('[1]20240511_talin'!L18,2),RIGHT('[1]20240511_talin'!L18,2))+TIME(0,LEFT('[1]20240511_talin'!M18,2),RIGHT('[1]20240511_talin'!M18,2))</f>
        <v>1.1215277777777777E-2</v>
      </c>
      <c r="P18">
        <f>RANK(O18,O5:O43,40)</f>
        <v>13</v>
      </c>
      <c r="Q18" s="178" t="str">
        <f>'[1]20240511_talin'!H18</f>
        <v>00:56:09.23</v>
      </c>
      <c r="R18" s="8">
        <v>50</v>
      </c>
      <c r="S18" s="8">
        <v>100</v>
      </c>
    </row>
    <row r="19" spans="1:19" ht="12.75" customHeight="1">
      <c r="A19" s="7">
        <v>15</v>
      </c>
      <c r="B19" s="176" t="str">
        <f>'[1]20240511_talin'!E19</f>
        <v>Grabmuller Ivo</v>
      </c>
      <c r="C19" s="177" t="str">
        <f>'[1]20240511_talin'!G19</f>
        <v>BH TT České Budějovice</v>
      </c>
      <c r="D19" s="9">
        <f>'[1]20240511_talin'!F19</f>
        <v>1962</v>
      </c>
      <c r="E19" s="9">
        <f>'[1]20240511_talin'!D19</f>
        <v>34</v>
      </c>
      <c r="F19" s="10" t="s">
        <v>100</v>
      </c>
      <c r="G19" s="10" t="str">
        <f>'[1]20240511_talin'!C19</f>
        <v>M6</v>
      </c>
      <c r="H19" s="10" t="str">
        <f>'[1]20240511_talin'!B19</f>
        <v>1.</v>
      </c>
      <c r="I19" s="179">
        <f>TIME(0,LEFT('[1]20240511_talin'!I19,2),RIGHT('[1]20240511_talin'!I19,2))+TIME(0,LEFT('[1]20240511_talin'!J19,2),RIGHT('[1]20240511_talin'!J19,2))</f>
        <v>5.7754629629629631E-3</v>
      </c>
      <c r="J19">
        <f>RANK(I19,I5:I43,40)</f>
        <v>17</v>
      </c>
      <c r="K19" s="179">
        <f>TIME(0,LEFT('[1]20240511_talin'!K19,2),RIGHT('[1]20240511_talin'!K19,2))</f>
        <v>2.1562499999999998E-2</v>
      </c>
      <c r="L19">
        <f>RANK(K19,K5:K43,40)</f>
        <v>15</v>
      </c>
      <c r="M19" s="140">
        <f t="shared" si="0"/>
        <v>2.733796296296296E-2</v>
      </c>
      <c r="N19">
        <f>RANK(M19,M5:M43,40)</f>
        <v>14</v>
      </c>
      <c r="O19" s="179">
        <f>TIME(0,LEFT('[1]20240511_talin'!L19,2),RIGHT('[1]20240511_talin'!L19,2))+TIME(0,LEFT('[1]20240511_talin'!M19,2),RIGHT('[1]20240511_talin'!M19,2))</f>
        <v>1.1678240740740741E-2</v>
      </c>
      <c r="P19">
        <f>RANK(O19,O5:O43,40)</f>
        <v>17</v>
      </c>
      <c r="Q19" s="178" t="str">
        <f>'[1]20240511_talin'!H19</f>
        <v>00:56:12.44</v>
      </c>
      <c r="R19" s="8">
        <v>50</v>
      </c>
      <c r="S19" s="8">
        <v>81</v>
      </c>
    </row>
    <row r="20" spans="1:19" ht="12.75" customHeight="1">
      <c r="A20" s="7">
        <v>16</v>
      </c>
      <c r="B20" s="176" t="str">
        <f>'[1]20240511_talin'!E20</f>
        <v>Prokop Václav</v>
      </c>
      <c r="C20" s="177" t="str">
        <f>'[1]20240511_talin'!G20</f>
        <v>Stevens Cyklošvec Písek</v>
      </c>
      <c r="D20" s="9">
        <f>'[1]20240511_talin'!F20</f>
        <v>2008</v>
      </c>
      <c r="E20" s="9">
        <f>'[1]20240511_talin'!D20</f>
        <v>152</v>
      </c>
      <c r="F20" s="10" t="s">
        <v>100</v>
      </c>
      <c r="G20" s="10" t="str">
        <f>'[1]20240511_talin'!C20</f>
        <v>M1</v>
      </c>
      <c r="H20" s="10" t="str">
        <f>'[1]20240511_talin'!B20</f>
        <v>1.</v>
      </c>
      <c r="I20" s="179">
        <f>TIME(0,LEFT('[1]20240511_talin'!I20,2),RIGHT('[1]20240511_talin'!I20,2))+TIME(0,LEFT('[1]20240511_talin'!J20,2),RIGHT('[1]20240511_talin'!J20,2))</f>
        <v>5.7407407407407407E-3</v>
      </c>
      <c r="J20">
        <f>RANK(I20,I5:I43,40)</f>
        <v>16</v>
      </c>
      <c r="K20" s="179">
        <f>TIME(0,LEFT('[1]20240511_talin'!K20,2),RIGHT('[1]20240511_talin'!K20,2))</f>
        <v>2.5057870370370369E-2</v>
      </c>
      <c r="L20">
        <f>RANK(K20,K5:K43,40)</f>
        <v>29</v>
      </c>
      <c r="M20" s="140">
        <f t="shared" si="0"/>
        <v>3.079861111111111E-2</v>
      </c>
      <c r="N20">
        <f>RANK(M20,M5:M43,40)</f>
        <v>25</v>
      </c>
      <c r="O20" s="179">
        <f>TIME(0,LEFT('[1]20240511_talin'!L20,2),RIGHT('[1]20240511_talin'!L20,2))+TIME(0,LEFT('[1]20240511_talin'!M20,2),RIGHT('[1]20240511_talin'!M20,2))</f>
        <v>8.3217592592592596E-3</v>
      </c>
      <c r="P20">
        <f>RANK(O20,O5:O43,40)</f>
        <v>1</v>
      </c>
      <c r="Q20" s="178" t="str">
        <f>'[1]20240511_talin'!H20</f>
        <v>00:56:19.95</v>
      </c>
      <c r="R20" s="8">
        <v>50</v>
      </c>
      <c r="S20" s="8">
        <v>80</v>
      </c>
    </row>
    <row r="21" spans="1:19" ht="12.75" customHeight="1">
      <c r="A21" s="7">
        <v>17</v>
      </c>
      <c r="B21" s="176" t="str">
        <f>'[1]20240511_talin'!E21</f>
        <v>Grabmüllerová Šárka</v>
      </c>
      <c r="C21" s="177" t="str">
        <f>'[1]20240511_talin'!G21</f>
        <v>BH České Budějovice</v>
      </c>
      <c r="D21" s="9">
        <f>'[1]20240511_talin'!F21</f>
        <v>1969</v>
      </c>
      <c r="E21" s="9">
        <f>'[1]20240511_talin'!D21</f>
        <v>37</v>
      </c>
      <c r="F21" s="10" t="s">
        <v>100</v>
      </c>
      <c r="G21" s="10" t="str">
        <f>'[1]20240511_talin'!C21</f>
        <v>Z5</v>
      </c>
      <c r="H21" s="10" t="str">
        <f>'[1]20240511_talin'!B21</f>
        <v>1.</v>
      </c>
      <c r="I21" s="179">
        <f>TIME(0,LEFT('[1]20240511_talin'!I21,2),RIGHT('[1]20240511_talin'!I21,2))+TIME(0,LEFT('[1]20240511_talin'!J21,2),RIGHT('[1]20240511_talin'!J21,2))</f>
        <v>5.8449074074074072E-3</v>
      </c>
      <c r="J21">
        <f>RANK(I21,I5:I43,40)</f>
        <v>18</v>
      </c>
      <c r="K21" s="179">
        <f>TIME(0,LEFT('[1]20240511_talin'!K21,2),RIGHT('[1]20240511_talin'!K21,2))</f>
        <v>2.1898148148148149E-2</v>
      </c>
      <c r="L21">
        <f>RANK(K21,K5:K43,40)</f>
        <v>17</v>
      </c>
      <c r="M21" s="140">
        <f t="shared" si="0"/>
        <v>2.7743055555555556E-2</v>
      </c>
      <c r="N21">
        <f>RANK(M21,M5:M43,40)</f>
        <v>16</v>
      </c>
      <c r="O21" s="179">
        <f>TIME(0,LEFT('[1]20240511_talin'!L21,2),RIGHT('[1]20240511_talin'!L21,2))+TIME(0,LEFT('[1]20240511_talin'!M21,2),RIGHT('[1]20240511_talin'!M21,2))</f>
        <v>1.1574074074074073E-2</v>
      </c>
      <c r="P21">
        <f>RANK(O21,O5:O43,40)</f>
        <v>15</v>
      </c>
      <c r="Q21" s="178" t="str">
        <f>'[1]20240511_talin'!H21</f>
        <v>00:56:36.83</v>
      </c>
      <c r="R21" s="8">
        <v>50</v>
      </c>
      <c r="S21" s="8">
        <v>96</v>
      </c>
    </row>
    <row r="22" spans="1:19" ht="12.75" customHeight="1">
      <c r="A22" s="7">
        <v>18</v>
      </c>
      <c r="B22" s="176" t="str">
        <f>'[1]20240511_talin'!E22</f>
        <v>Peterka Ales</v>
      </c>
      <c r="C22" s="177" t="str">
        <f>'[1]20240511_talin'!G22</f>
        <v>Bk nezmar</v>
      </c>
      <c r="D22" s="9">
        <f>'[1]20240511_talin'!F22</f>
        <v>1979</v>
      </c>
      <c r="E22" s="9">
        <f>'[1]20240511_talin'!D22</f>
        <v>114</v>
      </c>
      <c r="F22" s="10" t="s">
        <v>100</v>
      </c>
      <c r="G22" s="10" t="str">
        <f>'[1]20240511_talin'!C22</f>
        <v>M4</v>
      </c>
      <c r="H22" s="10" t="str">
        <f>'[1]20240511_talin'!B22</f>
        <v>10.</v>
      </c>
      <c r="I22" s="179">
        <f>TIME(0,LEFT('[1]20240511_talin'!I22,2),RIGHT('[1]20240511_talin'!I22,2))+TIME(0,LEFT('[1]20240511_talin'!J22,2),RIGHT('[1]20240511_talin'!J22,2))</f>
        <v>6.0185185185185185E-3</v>
      </c>
      <c r="J22">
        <f>RANK(I22,I5:I43,40)</f>
        <v>21</v>
      </c>
      <c r="K22" s="179">
        <f>TIME(0,LEFT('[1]20240511_talin'!K22,2),RIGHT('[1]20240511_talin'!K22,2))</f>
        <v>2.1319444444444443E-2</v>
      </c>
      <c r="L22">
        <f>RANK(K22,K5:K43,40)</f>
        <v>14</v>
      </c>
      <c r="M22" s="140">
        <f t="shared" si="0"/>
        <v>2.733796296296296E-2</v>
      </c>
      <c r="N22">
        <f>RANK(M22,M5:M43,40)</f>
        <v>14</v>
      </c>
      <c r="O22" s="179">
        <f>TIME(0,LEFT('[1]20240511_talin'!L22,2),RIGHT('[1]20240511_talin'!L22,2))+TIME(0,LEFT('[1]20240511_talin'!M22,2),RIGHT('[1]20240511_talin'!M22,2))</f>
        <v>1.2395833333333333E-2</v>
      </c>
      <c r="P22">
        <f>RANK(O22,O5:O43,40)</f>
        <v>21</v>
      </c>
      <c r="Q22" s="178" t="str">
        <f>'[1]20240511_talin'!H22</f>
        <v>00:57:12.88</v>
      </c>
      <c r="R22" s="8">
        <v>35</v>
      </c>
      <c r="S22" s="8">
        <v>79</v>
      </c>
    </row>
    <row r="23" spans="1:19" ht="12.75" customHeight="1">
      <c r="A23" s="7">
        <v>19</v>
      </c>
      <c r="B23" s="176" t="str">
        <f>'[1]20240511_talin'!E23</f>
        <v>Pexa Martin</v>
      </c>
      <c r="C23" s="177" t="str">
        <f>'[1]20240511_talin'!G23</f>
        <v>Cyklo Jiřička</v>
      </c>
      <c r="D23" s="9">
        <f>'[1]20240511_talin'!F23</f>
        <v>1974</v>
      </c>
      <c r="E23" s="9">
        <f>'[1]20240511_talin'!D23</f>
        <v>116</v>
      </c>
      <c r="F23" s="10" t="s">
        <v>100</v>
      </c>
      <c r="G23" s="10" t="str">
        <f>'[1]20240511_talin'!C23</f>
        <v>M5</v>
      </c>
      <c r="H23" s="10" t="str">
        <f>'[1]20240511_talin'!B23</f>
        <v>4.</v>
      </c>
      <c r="I23" s="179">
        <f>TIME(0,LEFT('[1]20240511_talin'!I23,2),RIGHT('[1]20240511_talin'!I23,2))+TIME(0,LEFT('[1]20240511_talin'!J23,2),RIGHT('[1]20240511_talin'!J23,2))</f>
        <v>5.9027777777777785E-3</v>
      </c>
      <c r="J23">
        <f>RANK(I23,I5:I43,40)</f>
        <v>19</v>
      </c>
      <c r="K23" s="179">
        <f>TIME(0,LEFT('[1]20240511_talin'!K23,2),RIGHT('[1]20240511_talin'!K23,2))</f>
        <v>2.1886574074074076E-2</v>
      </c>
      <c r="L23">
        <f>RANK(K23,K5:K43,40)</f>
        <v>16</v>
      </c>
      <c r="M23" s="140">
        <f t="shared" si="0"/>
        <v>2.7789351851851853E-2</v>
      </c>
      <c r="N23">
        <f>RANK(M23,M5:M43,40)</f>
        <v>19</v>
      </c>
      <c r="O23" s="179">
        <f>TIME(0,LEFT('[1]20240511_talin'!L23,2),RIGHT('[1]20240511_talin'!L23,2))+TIME(0,LEFT('[1]20240511_talin'!M23,2),RIGHT('[1]20240511_talin'!M23,2))</f>
        <v>1.2337962962962964E-2</v>
      </c>
      <c r="P23">
        <f>RANK(O23,O5:O43,40)</f>
        <v>20</v>
      </c>
      <c r="Q23" s="178" t="str">
        <f>'[1]20240511_talin'!H23</f>
        <v>00:57:47.39</v>
      </c>
      <c r="R23" s="8">
        <v>41</v>
      </c>
      <c r="S23" s="8">
        <v>78</v>
      </c>
    </row>
    <row r="24" spans="1:19" ht="12.75" customHeight="1">
      <c r="A24" s="7">
        <v>20</v>
      </c>
      <c r="B24" s="176" t="str">
        <f>'[1]20240511_talin'!E24</f>
        <v>Machník Tomáš</v>
      </c>
      <c r="C24" s="177" t="str">
        <f>'[1]20240511_talin'!G24</f>
        <v>ŠuTri Prachatice</v>
      </c>
      <c r="D24" s="9">
        <f>'[1]20240511_talin'!F24</f>
        <v>1998</v>
      </c>
      <c r="E24" s="9">
        <f>'[1]20240511_talin'!D24</f>
        <v>111</v>
      </c>
      <c r="F24" s="10" t="s">
        <v>100</v>
      </c>
      <c r="G24" s="10" t="str">
        <f>'[1]20240511_talin'!C24</f>
        <v>M2</v>
      </c>
      <c r="H24" s="10" t="str">
        <f>'[1]20240511_talin'!B24</f>
        <v>1.</v>
      </c>
      <c r="I24" s="179">
        <f>TIME(0,LEFT('[1]20240511_talin'!I24,2),RIGHT('[1]20240511_talin'!I24,2))+TIME(0,LEFT('[1]20240511_talin'!J24,2),RIGHT('[1]20240511_talin'!J24,2))</f>
        <v>5.3356481481481484E-3</v>
      </c>
      <c r="J24">
        <f>RANK(I24,I5:I43,40)</f>
        <v>12</v>
      </c>
      <c r="K24" s="179">
        <f>TIME(0,LEFT('[1]20240511_talin'!K24,2),RIGHT('[1]20240511_talin'!K24,2))</f>
        <v>2.0821759259259259E-2</v>
      </c>
      <c r="L24">
        <f>RANK(K24,K5:K43,40)</f>
        <v>10</v>
      </c>
      <c r="M24" s="140">
        <f t="shared" si="0"/>
        <v>2.6157407407407407E-2</v>
      </c>
      <c r="N24">
        <f>RANK(M24,M5:M43,40)</f>
        <v>10</v>
      </c>
      <c r="O24" s="179">
        <f>TIME(0,LEFT('[1]20240511_talin'!L24,2),RIGHT('[1]20240511_talin'!L24,2))+TIME(0,LEFT('[1]20240511_talin'!M24,2),RIGHT('[1]20240511_talin'!M24,2))</f>
        <v>1.425925925925926E-2</v>
      </c>
      <c r="P24">
        <f>RANK(O24,O5:O43,40)</f>
        <v>30</v>
      </c>
      <c r="Q24" s="178" t="str">
        <f>'[1]20240511_talin'!H24</f>
        <v>00:58:12.85</v>
      </c>
      <c r="R24" s="8">
        <v>50</v>
      </c>
      <c r="S24" s="8">
        <v>77</v>
      </c>
    </row>
    <row r="25" spans="1:19" ht="12.75" customHeight="1">
      <c r="A25" s="7">
        <v>21</v>
      </c>
      <c r="B25" s="176" t="str">
        <f>'[1]20240511_talin'!E25</f>
        <v>Tučková Jana</v>
      </c>
      <c r="C25" s="177" t="str">
        <f>'[1]20240511_talin'!G25</f>
        <v>TriSK ČB</v>
      </c>
      <c r="D25" s="9">
        <f>'[1]20240511_talin'!F25</f>
        <v>1982</v>
      </c>
      <c r="E25" s="9">
        <f>'[1]20240511_talin'!D25</f>
        <v>127</v>
      </c>
      <c r="F25" s="10" t="s">
        <v>100</v>
      </c>
      <c r="G25" s="10" t="str">
        <f>'[1]20240511_talin'!C25</f>
        <v>Z4</v>
      </c>
      <c r="H25" s="10" t="str">
        <f>'[1]20240511_talin'!B25</f>
        <v>1.</v>
      </c>
      <c r="I25" s="179">
        <f>TIME(0,LEFT('[1]20240511_talin'!I25,2),RIGHT('[1]20240511_talin'!I25,2))+TIME(0,LEFT('[1]20240511_talin'!J25,2),RIGHT('[1]20240511_talin'!J25,2))</f>
        <v>6.030092592592593E-3</v>
      </c>
      <c r="J25">
        <f>RANK(I25,I5:I43,40)</f>
        <v>23</v>
      </c>
      <c r="K25" s="179">
        <f>TIME(0,LEFT('[1]20240511_talin'!K25,2),RIGHT('[1]20240511_talin'!K25,2))</f>
        <v>2.3657407407407408E-2</v>
      </c>
      <c r="L25">
        <f>RANK(K25,K5:K43,40)</f>
        <v>23</v>
      </c>
      <c r="M25" s="140">
        <f t="shared" si="0"/>
        <v>2.9687500000000002E-2</v>
      </c>
      <c r="N25">
        <f>RANK(M25,M5:M43,40)</f>
        <v>22</v>
      </c>
      <c r="O25" s="179">
        <f>TIME(0,LEFT('[1]20240511_talin'!L25,2),RIGHT('[1]20240511_talin'!L25,2))+TIME(0,LEFT('[1]20240511_talin'!M25,2),RIGHT('[1]20240511_talin'!M25,2))</f>
        <v>1.1585648148148147E-2</v>
      </c>
      <c r="P25">
        <f>RANK(O25,O5:O43,40)</f>
        <v>16</v>
      </c>
      <c r="Q25" s="178" t="str">
        <f>'[1]20240511_talin'!H25</f>
        <v>00:59:27.21</v>
      </c>
      <c r="R25" s="8">
        <v>50</v>
      </c>
      <c r="S25" s="8">
        <v>93</v>
      </c>
    </row>
    <row r="26" spans="1:19" ht="12.75" customHeight="1">
      <c r="A26" s="7">
        <v>22</v>
      </c>
      <c r="B26" s="176" t="str">
        <f>'[1]20240511_talin'!E26</f>
        <v>Bouček Vladimír</v>
      </c>
      <c r="C26" s="177" t="s">
        <v>411</v>
      </c>
      <c r="D26" s="9">
        <f>'[1]20240511_talin'!F26</f>
        <v>1975</v>
      </c>
      <c r="E26" s="9">
        <f>'[1]20240511_talin'!D26</f>
        <v>7</v>
      </c>
      <c r="F26" s="10" t="s">
        <v>100</v>
      </c>
      <c r="G26" s="10" t="str">
        <f>'[1]20240511_talin'!C26</f>
        <v>M4</v>
      </c>
      <c r="H26" s="10" t="str">
        <f>'[1]20240511_talin'!B26</f>
        <v>11.</v>
      </c>
      <c r="I26" s="179">
        <f>TIME(0,LEFT('[1]20240511_talin'!I26,2),RIGHT('[1]20240511_talin'!I26,2))+TIME(0,LEFT('[1]20240511_talin'!J26,2),RIGHT('[1]20240511_talin'!J26,2))</f>
        <v>6.5624999999999998E-3</v>
      </c>
      <c r="J26">
        <f>RANK(I26,I5:I43,40)</f>
        <v>26</v>
      </c>
      <c r="K26" s="179">
        <f>TIME(0,LEFT('[1]20240511_talin'!K26,2),RIGHT('[1]20240511_talin'!K26,2))</f>
        <v>2.2476851851851852E-2</v>
      </c>
      <c r="L26">
        <f>RANK(K26,K5:K43,40)</f>
        <v>19</v>
      </c>
      <c r="M26" s="140">
        <f t="shared" si="0"/>
        <v>2.9039351851851851E-2</v>
      </c>
      <c r="N26">
        <f>RANK(M26,M5:M43,40)</f>
        <v>20</v>
      </c>
      <c r="O26" s="179">
        <f>TIME(0,LEFT('[1]20240511_talin'!L26,2),RIGHT('[1]20240511_talin'!L26,2))+TIME(0,LEFT('[1]20240511_talin'!M26,2),RIGHT('[1]20240511_talin'!M26,2))</f>
        <v>1.2592592592592593E-2</v>
      </c>
      <c r="P26">
        <f>RANK(O26,O5:O43,40)</f>
        <v>23</v>
      </c>
      <c r="Q26" s="178" t="str">
        <f>'[1]20240511_talin'!H26</f>
        <v>00:59:58.19</v>
      </c>
      <c r="R26" s="8">
        <v>34</v>
      </c>
      <c r="S26" s="8">
        <v>76</v>
      </c>
    </row>
    <row r="27" spans="1:19" ht="12.75" customHeight="1">
      <c r="A27" s="7">
        <v>23</v>
      </c>
      <c r="B27" s="176" t="str">
        <f>'[1]20240511_talin'!E27</f>
        <v>Pech Roman</v>
      </c>
      <c r="C27" s="177" t="str">
        <f>'[1]20240511_talin'!G27</f>
        <v>Šutri Prachatice</v>
      </c>
      <c r="D27" s="9">
        <f>'[1]20240511_talin'!F27</f>
        <v>1962</v>
      </c>
      <c r="E27" s="9">
        <f>'[1]20240511_talin'!D27</f>
        <v>179</v>
      </c>
      <c r="F27" s="10" t="s">
        <v>100</v>
      </c>
      <c r="G27" s="10" t="str">
        <f>'[1]20240511_talin'!C27</f>
        <v>M6</v>
      </c>
      <c r="H27" s="10" t="str">
        <f>'[1]20240511_talin'!B27</f>
        <v>2.</v>
      </c>
      <c r="I27" s="179">
        <f>TIME(0,LEFT('[1]20240511_talin'!I27,2),RIGHT('[1]20240511_talin'!I27,2))+TIME(0,LEFT('[1]20240511_talin'!J27,2),RIGHT('[1]20240511_talin'!J27,2))</f>
        <v>6.2847222222222219E-3</v>
      </c>
      <c r="J27">
        <f>RANK(I27,I5:I43,40)</f>
        <v>24</v>
      </c>
      <c r="K27" s="179">
        <f>TIME(0,LEFT('[1]20240511_talin'!K27,2),RIGHT('[1]20240511_talin'!K27,2))</f>
        <v>2.3425925925925926E-2</v>
      </c>
      <c r="L27">
        <f>RANK(K27,K5:K43,40)</f>
        <v>22</v>
      </c>
      <c r="M27" s="140">
        <f t="shared" si="0"/>
        <v>2.9710648148148149E-2</v>
      </c>
      <c r="N27">
        <f>RANK(M27,M5:M43,40)</f>
        <v>23</v>
      </c>
      <c r="O27" s="179">
        <f>TIME(0,LEFT('[1]20240511_talin'!L27,2),RIGHT('[1]20240511_talin'!L27,2))+TIME(0,LEFT('[1]20240511_talin'!M27,2),RIGHT('[1]20240511_talin'!M27,2))</f>
        <v>1.2476851851851852E-2</v>
      </c>
      <c r="P27">
        <f>RANK(O27,O5:O43,40)</f>
        <v>22</v>
      </c>
      <c r="Q27" s="178" t="str">
        <f>'[1]20240511_talin'!H27</f>
        <v>01:00:45.97</v>
      </c>
      <c r="R27" s="8">
        <v>46</v>
      </c>
      <c r="S27" s="8">
        <v>75</v>
      </c>
    </row>
    <row r="28" spans="1:19" ht="12.75" customHeight="1">
      <c r="A28" s="7">
        <v>24</v>
      </c>
      <c r="B28" s="176" t="str">
        <f>'[1]20240511_talin'!E28</f>
        <v>Adámková Dana</v>
      </c>
      <c r="C28" s="177" t="str">
        <f>'[1]20240511_talin'!G28</f>
        <v>TT Tálín</v>
      </c>
      <c r="D28" s="9">
        <f>'[1]20240511_talin'!F28</f>
        <v>1980</v>
      </c>
      <c r="E28" s="9">
        <f>'[1]20240511_talin'!D28</f>
        <v>5</v>
      </c>
      <c r="F28" s="10" t="s">
        <v>100</v>
      </c>
      <c r="G28" s="10" t="str">
        <f>'[1]20240511_talin'!C28</f>
        <v>Z4</v>
      </c>
      <c r="H28" s="10" t="str">
        <f>'[1]20240511_talin'!B28</f>
        <v>2.</v>
      </c>
      <c r="I28" s="179">
        <f>TIME(0,LEFT('[1]20240511_talin'!I28,2),RIGHT('[1]20240511_talin'!I28,2))+TIME(0,LEFT('[1]20240511_talin'!J28,2),RIGHT('[1]20240511_talin'!J28,2))</f>
        <v>6.4699074074074069E-3</v>
      </c>
      <c r="J28">
        <f>RANK(I28,I5:I43,40)</f>
        <v>25</v>
      </c>
      <c r="K28" s="179">
        <f>TIME(0,LEFT('[1]20240511_talin'!K28,2),RIGHT('[1]20240511_talin'!K28,2))</f>
        <v>2.2997685185185184E-2</v>
      </c>
      <c r="L28">
        <f>RANK(K28,K5:K43,40)</f>
        <v>21</v>
      </c>
      <c r="M28" s="140">
        <f t="shared" si="0"/>
        <v>2.946759259259259E-2</v>
      </c>
      <c r="N28">
        <f>RANK(M28,M5:M43,40)</f>
        <v>21</v>
      </c>
      <c r="O28" s="179">
        <f>TIME(0,LEFT('[1]20240511_talin'!L28,2),RIGHT('[1]20240511_talin'!L28,2))+TIME(0,LEFT('[1]20240511_talin'!M28,2),RIGHT('[1]20240511_talin'!M28,2))</f>
        <v>1.2800925925925927E-2</v>
      </c>
      <c r="P28">
        <f>RANK(O28,O5:O43,40)</f>
        <v>25</v>
      </c>
      <c r="Q28" s="178" t="str">
        <f>'[1]20240511_talin'!H28</f>
        <v>01:00:51.89</v>
      </c>
      <c r="R28" s="8">
        <v>46</v>
      </c>
      <c r="S28" s="8">
        <v>91</v>
      </c>
    </row>
    <row r="29" spans="1:19" ht="12.75" customHeight="1">
      <c r="A29" s="7">
        <v>25</v>
      </c>
      <c r="B29" s="176" t="str">
        <f>'[1]20240511_talin'!E29</f>
        <v>Vondrušková Jana</v>
      </c>
      <c r="C29" s="177" t="str">
        <f>'[1]20240511_talin'!G29</f>
        <v>TT Tálín</v>
      </c>
      <c r="D29" s="9">
        <f>'[1]20240511_talin'!F29</f>
        <v>1989</v>
      </c>
      <c r="E29" s="9">
        <f>'[1]20240511_talin'!D29</f>
        <v>128</v>
      </c>
      <c r="F29" s="10" t="s">
        <v>100</v>
      </c>
      <c r="G29" s="10" t="str">
        <f>'[1]20240511_talin'!C29</f>
        <v>Z3</v>
      </c>
      <c r="H29" s="10" t="str">
        <f>'[1]20240511_talin'!B29</f>
        <v>1.</v>
      </c>
      <c r="I29" s="179">
        <f>TIME(0,LEFT('[1]20240511_talin'!I29,2),RIGHT('[1]20240511_talin'!I29,2))+TIME(0,LEFT('[1]20240511_talin'!J29,2),RIGHT('[1]20240511_talin'!J29,2))</f>
        <v>5.9606481481481481E-3</v>
      </c>
      <c r="J29">
        <f>RANK(I29,I5:I43,40)</f>
        <v>20</v>
      </c>
      <c r="K29" s="179">
        <f>TIME(0,LEFT('[1]20240511_talin'!K29,2),RIGHT('[1]20240511_talin'!K29,2))</f>
        <v>2.4872685185185185E-2</v>
      </c>
      <c r="L29">
        <f>RANK(K29,K5:K43,40)</f>
        <v>27</v>
      </c>
      <c r="M29" s="140">
        <f t="shared" si="0"/>
        <v>3.0833333333333334E-2</v>
      </c>
      <c r="N29">
        <f>RANK(M29,M5:M43,40)</f>
        <v>26</v>
      </c>
      <c r="O29" s="179">
        <f>TIME(0,LEFT('[1]20240511_talin'!L29,2),RIGHT('[1]20240511_talin'!L29,2))+TIME(0,LEFT('[1]20240511_talin'!M29,2),RIGHT('[1]20240511_talin'!M29,2))</f>
        <v>1.2199074074074074E-2</v>
      </c>
      <c r="P29">
        <f>RANK(O29,O5:O43,40)</f>
        <v>19</v>
      </c>
      <c r="Q29" s="178" t="str">
        <f>'[1]20240511_talin'!H29</f>
        <v>01:01:58.63</v>
      </c>
      <c r="R29" s="8">
        <v>50</v>
      </c>
      <c r="S29" s="8">
        <v>90</v>
      </c>
    </row>
    <row r="30" spans="1:19" ht="12.75" customHeight="1">
      <c r="A30" s="7">
        <v>26</v>
      </c>
      <c r="B30" s="176" t="str">
        <f>'[1]20240511_talin'!E30</f>
        <v>Ryška Marek</v>
      </c>
      <c r="C30" s="177" t="str">
        <f>'[1]20240511_talin'!G30</f>
        <v>Mountainbike cz Milevsko</v>
      </c>
      <c r="D30" s="9">
        <f>'[1]20240511_talin'!F30</f>
        <v>1996</v>
      </c>
      <c r="E30" s="9">
        <f>'[1]20240511_talin'!D30</f>
        <v>177</v>
      </c>
      <c r="F30" s="10" t="s">
        <v>100</v>
      </c>
      <c r="G30" s="10" t="str">
        <f>'[1]20240511_talin'!C30</f>
        <v>M2</v>
      </c>
      <c r="H30" s="10" t="str">
        <f>'[1]20240511_talin'!B30</f>
        <v>2.</v>
      </c>
      <c r="I30" s="179">
        <f>TIME(0,LEFT('[1]20240511_talin'!I30,2),RIGHT('[1]20240511_talin'!I30,2))+TIME(0,LEFT('[1]20240511_talin'!J30,2),RIGHT('[1]20240511_talin'!J30,2))</f>
        <v>5.5208333333333333E-3</v>
      </c>
      <c r="J30">
        <f>RANK(I30,I5:I43,40)</f>
        <v>14</v>
      </c>
      <c r="K30" s="179">
        <f>TIME(0,LEFT('[1]20240511_talin'!K30,2),RIGHT('[1]20240511_talin'!K30,2))</f>
        <v>2.4988425925925924E-2</v>
      </c>
      <c r="L30">
        <f>RANK(K30,K5:K43,40)</f>
        <v>28</v>
      </c>
      <c r="M30" s="140">
        <f t="shared" si="0"/>
        <v>3.0509259259259257E-2</v>
      </c>
      <c r="N30">
        <f>RANK(M30,M5:M43,40)</f>
        <v>24</v>
      </c>
      <c r="O30" s="179">
        <f>TIME(0,LEFT('[1]20240511_talin'!L30,2),RIGHT('[1]20240511_talin'!L30,2))+TIME(0,LEFT('[1]20240511_talin'!M30,2),RIGHT('[1]20240511_talin'!M30,2))</f>
        <v>1.3368055555555557E-2</v>
      </c>
      <c r="P30">
        <f>RANK(O30,O5:O43,40)</f>
        <v>26</v>
      </c>
      <c r="Q30" s="178" t="str">
        <f>'[1]20240511_talin'!H30</f>
        <v>01:03:10.26</v>
      </c>
      <c r="R30" s="8">
        <v>46</v>
      </c>
      <c r="S30" s="8">
        <v>74</v>
      </c>
    </row>
    <row r="31" spans="1:19" ht="12.75" customHeight="1">
      <c r="A31" s="7">
        <v>27</v>
      </c>
      <c r="B31" s="176" t="str">
        <f>'[1]20240511_talin'!E31</f>
        <v>Mach Milan</v>
      </c>
      <c r="C31" s="177" t="str">
        <f>'[1]20240511_talin'!G31</f>
        <v>ŠuTri Prachatice</v>
      </c>
      <c r="D31" s="9">
        <f>'[1]20240511_talin'!F31</f>
        <v>1967</v>
      </c>
      <c r="E31" s="9">
        <f>'[1]20240511_talin'!D31</f>
        <v>110</v>
      </c>
      <c r="F31" s="10" t="s">
        <v>100</v>
      </c>
      <c r="G31" s="10" t="str">
        <f>'[1]20240511_talin'!C31</f>
        <v>M5</v>
      </c>
      <c r="H31" s="10" t="str">
        <f>'[1]20240511_talin'!B31</f>
        <v>5.</v>
      </c>
      <c r="I31" s="179">
        <f>TIME(0,LEFT('[1]20240511_talin'!I31,2),RIGHT('[1]20240511_talin'!I31,2))+TIME(0,LEFT('[1]20240511_talin'!J31,2),RIGHT('[1]20240511_talin'!J31,2))</f>
        <v>6.6898148148148142E-3</v>
      </c>
      <c r="J31">
        <f>RANK(I31,I5:I43,40)</f>
        <v>28</v>
      </c>
      <c r="K31" s="179">
        <f>TIME(0,LEFT('[1]20240511_talin'!K31,2),RIGHT('[1]20240511_talin'!K31,2))</f>
        <v>2.4166666666666666E-2</v>
      </c>
      <c r="L31">
        <f>RANK(K31,K5:K43,40)</f>
        <v>24</v>
      </c>
      <c r="M31" s="140">
        <f t="shared" si="0"/>
        <v>3.0856481481481481E-2</v>
      </c>
      <c r="N31">
        <f>RANK(M31,M5:M43,40)</f>
        <v>27</v>
      </c>
      <c r="O31" s="179">
        <f>TIME(0,LEFT('[1]20240511_talin'!L31,2),RIGHT('[1]20240511_talin'!L31,2))+TIME(0,LEFT('[1]20240511_talin'!M31,2),RIGHT('[1]20240511_talin'!M31,2))</f>
        <v>1.3541666666666665E-2</v>
      </c>
      <c r="P31">
        <f>RANK(O31,O5:O43,40)</f>
        <v>27</v>
      </c>
      <c r="Q31" s="178" t="str">
        <f>'[1]20240511_talin'!H31</f>
        <v>01:03:54.95</v>
      </c>
      <c r="R31" s="8">
        <v>40</v>
      </c>
      <c r="S31" s="8">
        <v>73</v>
      </c>
    </row>
    <row r="32" spans="1:19" ht="12.75" customHeight="1">
      <c r="A32" s="7">
        <v>28</v>
      </c>
      <c r="B32" s="176" t="str">
        <f>'[1]20240511_talin'!E32</f>
        <v>Mikoláš Jan</v>
      </c>
      <c r="C32" s="177" t="s">
        <v>38</v>
      </c>
      <c r="D32" s="9">
        <f>'[1]20240511_talin'!F32</f>
        <v>1961</v>
      </c>
      <c r="E32" s="9">
        <f>'[1]20240511_talin'!D32</f>
        <v>112</v>
      </c>
      <c r="F32" s="10" t="s">
        <v>100</v>
      </c>
      <c r="G32" s="10" t="str">
        <f>'[1]20240511_talin'!C32</f>
        <v>M6</v>
      </c>
      <c r="H32" s="10" t="str">
        <f>'[1]20240511_talin'!B32</f>
        <v>3.</v>
      </c>
      <c r="I32" s="179">
        <f>TIME(0,LEFT('[1]20240511_talin'!I32,2),RIGHT('[1]20240511_talin'!I32,2))+TIME(0,LEFT('[1]20240511_talin'!J32,2),RIGHT('[1]20240511_talin'!J32,2))</f>
        <v>7.013888888888889E-3</v>
      </c>
      <c r="J32">
        <f>RANK(I32,I5:I43,40)</f>
        <v>32</v>
      </c>
      <c r="K32" s="179">
        <f>TIME(0,LEFT('[1]20240511_talin'!K32,2),RIGHT('[1]20240511_talin'!K32,2))</f>
        <v>2.4537037037037038E-2</v>
      </c>
      <c r="L32">
        <f>RANK(K32,K5:K43,40)</f>
        <v>25</v>
      </c>
      <c r="M32" s="140">
        <f t="shared" si="0"/>
        <v>3.1550925925925927E-2</v>
      </c>
      <c r="N32">
        <f>RANK(M32,M5:M43,40)</f>
        <v>29</v>
      </c>
      <c r="O32" s="179">
        <f>TIME(0,LEFT('[1]20240511_talin'!L32,2),RIGHT('[1]20240511_talin'!L32,2))+TIME(0,LEFT('[1]20240511_talin'!M32,2),RIGHT('[1]20240511_talin'!M32,2))</f>
        <v>1.3738425925925925E-2</v>
      </c>
      <c r="P32">
        <f>RANK(O32,O5:O43,40)</f>
        <v>29</v>
      </c>
      <c r="Q32" s="178" t="str">
        <f>'[1]20240511_talin'!H32</f>
        <v>01:05:13.52</v>
      </c>
      <c r="R32" s="8">
        <v>43</v>
      </c>
      <c r="S32" s="8">
        <v>72</v>
      </c>
    </row>
    <row r="33" spans="1:19" ht="12.75" customHeight="1">
      <c r="A33" s="7">
        <v>29</v>
      </c>
      <c r="B33" s="176" t="str">
        <f>'[1]20240511_talin'!E33</f>
        <v>Valdauf Radim</v>
      </c>
      <c r="C33" s="177" t="str">
        <f>'[1]20240511_talin'!G33</f>
        <v>Hluboká nad Vltavou</v>
      </c>
      <c r="D33" s="9">
        <f>'[1]20240511_talin'!F33</f>
        <v>1965</v>
      </c>
      <c r="E33" s="9">
        <f>'[1]20240511_talin'!D33</f>
        <v>180</v>
      </c>
      <c r="F33" s="10" t="s">
        <v>100</v>
      </c>
      <c r="G33" s="10" t="str">
        <f>'[1]20240511_talin'!C33</f>
        <v>M5</v>
      </c>
      <c r="H33" s="10" t="str">
        <f>'[1]20240511_talin'!B33</f>
        <v>6.</v>
      </c>
      <c r="I33" s="179">
        <f>TIME(0,LEFT('[1]20240511_talin'!I33,2),RIGHT('[1]20240511_talin'!I33,2))+TIME(0,LEFT('[1]20240511_talin'!J33,2),RIGHT('[1]20240511_talin'!J33,2))</f>
        <v>6.8402777777777776E-3</v>
      </c>
      <c r="J33">
        <f>RANK(I33,I5:I43,40)</f>
        <v>31</v>
      </c>
      <c r="K33" s="179">
        <f>TIME(0,LEFT('[1]20240511_talin'!K33,2),RIGHT('[1]20240511_talin'!K33,2))</f>
        <v>2.4583333333333332E-2</v>
      </c>
      <c r="L33">
        <f>RANK(K33,K5:K43,40)</f>
        <v>26</v>
      </c>
      <c r="M33" s="140">
        <f t="shared" si="0"/>
        <v>3.142361111111111E-2</v>
      </c>
      <c r="N33">
        <f>RANK(M33,M5:M43,40)</f>
        <v>28</v>
      </c>
      <c r="O33" s="179">
        <f>TIME(0,LEFT('[1]20240511_talin'!L33,2),RIGHT('[1]20240511_talin'!L33,2))+TIME(0,LEFT('[1]20240511_talin'!M33,2),RIGHT('[1]20240511_talin'!M33,2))</f>
        <v>1.5150462962962963E-2</v>
      </c>
      <c r="P33">
        <f>RANK(O33,O5:O43,40)</f>
        <v>34</v>
      </c>
      <c r="Q33" s="178" t="str">
        <f>'[1]20240511_talin'!H33</f>
        <v>01:07:04.33</v>
      </c>
      <c r="R33" s="8">
        <v>39</v>
      </c>
      <c r="S33" s="8">
        <v>71</v>
      </c>
    </row>
    <row r="34" spans="1:19" ht="12.75" customHeight="1">
      <c r="A34" s="7">
        <v>30</v>
      </c>
      <c r="B34" s="176" t="str">
        <f>'[1]20240511_talin'!E34</f>
        <v>Dudová Veronika</v>
      </c>
      <c r="C34" s="177" t="str">
        <f>'[1]20240511_talin'!G34</f>
        <v>CBC Team</v>
      </c>
      <c r="D34" s="9">
        <f>'[1]20240511_talin'!F34</f>
        <v>1980</v>
      </c>
      <c r="E34" s="9">
        <f>'[1]20240511_talin'!D34</f>
        <v>172</v>
      </c>
      <c r="F34" s="10" t="s">
        <v>100</v>
      </c>
      <c r="G34" s="10" t="str">
        <f>'[1]20240511_talin'!C34</f>
        <v>Z4</v>
      </c>
      <c r="H34" s="10" t="str">
        <f>'[1]20240511_talin'!B34</f>
        <v>3.</v>
      </c>
      <c r="I34" s="179">
        <f>TIME(0,LEFT('[1]20240511_talin'!I34,2),RIGHT('[1]20240511_talin'!I34,2))+TIME(0,LEFT('[1]20240511_talin'!J34,2),RIGHT('[1]20240511_talin'!J34,2))</f>
        <v>6.5625000000000006E-3</v>
      </c>
      <c r="J34">
        <f>RANK(I34,I5:I43,40)</f>
        <v>27</v>
      </c>
      <c r="K34" s="179">
        <f>TIME(0,LEFT('[1]20240511_talin'!K34,2),RIGHT('[1]20240511_talin'!K34,2))</f>
        <v>2.7442129629629629E-2</v>
      </c>
      <c r="L34">
        <f>RANK(K34,K5:K43,40)</f>
        <v>31</v>
      </c>
      <c r="M34" s="140">
        <f t="shared" si="0"/>
        <v>3.4004629629629628E-2</v>
      </c>
      <c r="N34">
        <f>RANK(M34,M5:M43,40)</f>
        <v>31</v>
      </c>
      <c r="O34" s="179">
        <f>TIME(0,LEFT('[1]20240511_talin'!L34,2),RIGHT('[1]20240511_talin'!L34,2))+TIME(0,LEFT('[1]20240511_talin'!M34,2),RIGHT('[1]20240511_talin'!M34,2))</f>
        <v>1.366898148148148E-2</v>
      </c>
      <c r="P34">
        <f>RANK(O34,O5:O43,40)</f>
        <v>28</v>
      </c>
      <c r="Q34" s="178" t="str">
        <f>'[1]20240511_talin'!H34</f>
        <v>01:08:39.35</v>
      </c>
      <c r="R34" s="8">
        <v>43</v>
      </c>
      <c r="S34" s="8">
        <v>89</v>
      </c>
    </row>
    <row r="35" spans="1:19" ht="12.75" customHeight="1">
      <c r="A35" s="7">
        <v>31</v>
      </c>
      <c r="B35" s="176" t="str">
        <f>'[1]20240511_talin'!E35</f>
        <v>Hronová Božena</v>
      </c>
      <c r="C35" s="177" t="str">
        <f>'[1]20240511_talin'!G35</f>
        <v>ŠuTri Prachatice</v>
      </c>
      <c r="D35" s="9">
        <f>'[1]20240511_talin'!F35</f>
        <v>1954</v>
      </c>
      <c r="E35" s="9">
        <f>'[1]20240511_talin'!D35</f>
        <v>175</v>
      </c>
      <c r="F35" s="10" t="s">
        <v>100</v>
      </c>
      <c r="G35" s="10" t="str">
        <f>'[1]20240511_talin'!C35</f>
        <v>Z5</v>
      </c>
      <c r="H35" s="10" t="str">
        <f>'[1]20240511_talin'!B35</f>
        <v>2.</v>
      </c>
      <c r="I35" s="179">
        <f>TIME(0,LEFT('[1]20240511_talin'!I35,2),RIGHT('[1]20240511_talin'!I35,2))+TIME(0,LEFT('[1]20240511_talin'!J35,2),RIGHT('[1]20240511_talin'!J35,2))</f>
        <v>7.2337962962962963E-3</v>
      </c>
      <c r="J35">
        <f>RANK(I35,I5:I43,40)</f>
        <v>34</v>
      </c>
      <c r="K35" s="179">
        <f>TIME(0,LEFT('[1]20240511_talin'!K35,2),RIGHT('[1]20240511_talin'!K35,2))</f>
        <v>2.5902777777777778E-2</v>
      </c>
      <c r="L35">
        <f>RANK(K35,K5:K43,40)</f>
        <v>30</v>
      </c>
      <c r="M35" s="140">
        <f t="shared" si="0"/>
        <v>3.3136574074074075E-2</v>
      </c>
      <c r="N35">
        <f>RANK(M35,M5:M43,40)</f>
        <v>30</v>
      </c>
      <c r="O35" s="179">
        <f>TIME(0,LEFT('[1]20240511_talin'!L35,2),RIGHT('[1]20240511_talin'!L35,2))+TIME(0,LEFT('[1]20240511_talin'!M35,2),RIGHT('[1]20240511_talin'!M35,2))</f>
        <v>1.525462962962963E-2</v>
      </c>
      <c r="P35">
        <f>RANK(O35,O5:O43,40)</f>
        <v>35</v>
      </c>
      <c r="Q35" s="178" t="str">
        <f>'[1]20240511_talin'!H35</f>
        <v>01:09:41.11</v>
      </c>
      <c r="R35" s="8">
        <v>46</v>
      </c>
      <c r="S35" s="8">
        <v>88</v>
      </c>
    </row>
    <row r="36" spans="1:19" ht="12.75" customHeight="1">
      <c r="A36" s="7">
        <v>32</v>
      </c>
      <c r="B36" s="176" t="str">
        <f>'[1]20240511_talin'!E36</f>
        <v>Tylichtr Petr</v>
      </c>
      <c r="C36" s="177" t="str">
        <f>'[1]20240511_talin'!G36</f>
        <v>TT Tálín</v>
      </c>
      <c r="D36" s="9">
        <f>'[1]20240511_talin'!F36</f>
        <v>1971</v>
      </c>
      <c r="E36" s="9">
        <f>'[1]20240511_talin'!D36</f>
        <v>170</v>
      </c>
      <c r="F36" s="10" t="s">
        <v>100</v>
      </c>
      <c r="G36" s="10" t="str">
        <f>'[1]20240511_talin'!C36</f>
        <v>M5</v>
      </c>
      <c r="H36" s="10" t="str">
        <f>'[1]20240511_talin'!B36</f>
        <v>7.</v>
      </c>
      <c r="I36" s="179">
        <f>TIME(0,LEFT('[1]20240511_talin'!I36,2),RIGHT('[1]20240511_talin'!I36,2))+TIME(0,LEFT('[1]20240511_talin'!J36,2),RIGHT('[1]20240511_talin'!J36,2))</f>
        <v>6.828703703703704E-3</v>
      </c>
      <c r="J36">
        <f>RANK(I36,I5:I43,40)</f>
        <v>30</v>
      </c>
      <c r="K36" s="179">
        <f>TIME(0,LEFT('[1]20240511_talin'!K36,2),RIGHT('[1]20240511_talin'!K36,2))</f>
        <v>3.0324074074074073E-2</v>
      </c>
      <c r="L36">
        <f>RANK(K36,K5:K43,40)</f>
        <v>35</v>
      </c>
      <c r="M36" s="140">
        <f t="shared" si="0"/>
        <v>3.7152777777777778E-2</v>
      </c>
      <c r="N36">
        <f>RANK(M36,M5:M43,40)</f>
        <v>35</v>
      </c>
      <c r="O36" s="179">
        <f>TIME(0,LEFT('[1]20240511_talin'!L36,2),RIGHT('[1]20240511_talin'!L36,2))+TIME(0,LEFT('[1]20240511_talin'!M36,2),RIGHT('[1]20240511_talin'!M36,2))</f>
        <v>1.2696759259259258E-2</v>
      </c>
      <c r="P36">
        <f>RANK(O36,O5:O43,40)</f>
        <v>24</v>
      </c>
      <c r="Q36" s="178" t="str">
        <f>'[1]20240511_talin'!H36</f>
        <v>01:11:46.57</v>
      </c>
      <c r="R36" s="8">
        <v>38</v>
      </c>
      <c r="S36" s="8">
        <v>70</v>
      </c>
    </row>
    <row r="37" spans="1:19" ht="12.75" customHeight="1">
      <c r="A37" s="7">
        <v>33</v>
      </c>
      <c r="B37" s="176" t="str">
        <f>'[1]20240511_talin'!E37</f>
        <v>Kokaisl Vendula</v>
      </c>
      <c r="C37" s="177" t="str">
        <f>'[1]20240511_talin'!G37</f>
        <v>SC Chrestovice</v>
      </c>
      <c r="D37" s="9">
        <f>'[1]20240511_talin'!F37</f>
        <v>1977</v>
      </c>
      <c r="E37" s="9">
        <f>'[1]20240511_talin'!D37</f>
        <v>89</v>
      </c>
      <c r="G37" s="10" t="str">
        <f>'[1]20240511_talin'!C37</f>
        <v>Z4</v>
      </c>
      <c r="H37" s="10" t="str">
        <f>'[1]20240511_talin'!B37</f>
        <v>4.</v>
      </c>
      <c r="I37" s="179">
        <f>TIME(0,LEFT('[1]20240511_talin'!I37,2),RIGHT('[1]20240511_talin'!I37,2))+TIME(0,LEFT('[1]20240511_talin'!J37,2),RIGHT('[1]20240511_talin'!J37,2))</f>
        <v>7.1875000000000003E-3</v>
      </c>
      <c r="J37">
        <f>RANK(I37,I5:I43,40)</f>
        <v>33</v>
      </c>
      <c r="K37" s="179">
        <f>TIME(0,LEFT('[1]20240511_talin'!K37,2),RIGHT('[1]20240511_talin'!K37,2))</f>
        <v>2.8206018518518519E-2</v>
      </c>
      <c r="L37">
        <f>RANK(K37,K5:K43,40)</f>
        <v>32</v>
      </c>
      <c r="M37" s="140">
        <f t="shared" si="0"/>
        <v>3.5393518518518519E-2</v>
      </c>
      <c r="N37">
        <f>RANK(M37,M5:M43,40)</f>
        <v>32</v>
      </c>
      <c r="O37" s="179">
        <f>TIME(0,LEFT('[1]20240511_talin'!L37,2),RIGHT('[1]20240511_talin'!L37,2))+TIME(0,LEFT('[1]20240511_talin'!M37,2),RIGHT('[1]20240511_talin'!M37,2))</f>
        <v>1.488425925925926E-2</v>
      </c>
      <c r="P37">
        <f>RANK(O37,O5:O43,40)</f>
        <v>33</v>
      </c>
      <c r="Q37" s="178" t="str">
        <f>'[1]20240511_talin'!H37</f>
        <v>01:12:24.95</v>
      </c>
    </row>
    <row r="38" spans="1:19" ht="12.75" customHeight="1">
      <c r="A38" s="7">
        <v>34</v>
      </c>
      <c r="B38" s="176" t="str">
        <f>'[1]20240511_talin'!E38</f>
        <v>Jahoda Vladimír</v>
      </c>
      <c r="C38" s="177" t="str">
        <f>'[1]20240511_talin'!G38</f>
        <v>TT Tálín</v>
      </c>
      <c r="D38" s="9">
        <f>'[1]20240511_talin'!F38</f>
        <v>1963</v>
      </c>
      <c r="E38" s="9">
        <f>'[1]20240511_talin'!D38</f>
        <v>58</v>
      </c>
      <c r="F38" s="10" t="s">
        <v>100</v>
      </c>
      <c r="G38" s="10" t="str">
        <f>'[1]20240511_talin'!C38</f>
        <v>M6</v>
      </c>
      <c r="H38" s="10" t="str">
        <f>'[1]20240511_talin'!B38</f>
        <v>4.</v>
      </c>
      <c r="I38" s="179">
        <f>TIME(0,LEFT('[1]20240511_talin'!I38,2),RIGHT('[1]20240511_talin'!I38,2))+TIME(0,LEFT('[1]20240511_talin'!J38,2),RIGHT('[1]20240511_talin'!J38,2))</f>
        <v>7.4999999999999997E-3</v>
      </c>
      <c r="J38">
        <f>RANK(I38,I5:I43,40)</f>
        <v>35</v>
      </c>
      <c r="K38" s="179">
        <f>TIME(0,LEFT('[1]20240511_talin'!K38,2),RIGHT('[1]20240511_talin'!K38,2))</f>
        <v>2.8784722222222222E-2</v>
      </c>
      <c r="L38">
        <f>RANK(K38,K5:K43,40)</f>
        <v>33</v>
      </c>
      <c r="M38" s="140">
        <f t="shared" si="0"/>
        <v>3.6284722222222218E-2</v>
      </c>
      <c r="N38">
        <f>RANK(M38,M5:M43,40)</f>
        <v>33</v>
      </c>
      <c r="O38" s="179">
        <f>TIME(0,LEFT('[1]20240511_talin'!L38,2),RIGHT('[1]20240511_talin'!L38,2))+TIME(0,LEFT('[1]20240511_talin'!M38,2),RIGHT('[1]20240511_talin'!M38,2))</f>
        <v>1.4618055555555554E-2</v>
      </c>
      <c r="P38">
        <f>RANK(O38,O5:O43,40)</f>
        <v>32</v>
      </c>
      <c r="Q38" s="178" t="str">
        <f>'[1]20240511_talin'!H38</f>
        <v>01:13:17.07</v>
      </c>
      <c r="R38" s="8">
        <v>41</v>
      </c>
      <c r="S38" s="8">
        <v>69</v>
      </c>
    </row>
    <row r="39" spans="1:19" ht="12.75" customHeight="1">
      <c r="A39" s="7">
        <v>35</v>
      </c>
      <c r="B39" s="176" t="str">
        <f>'[1]20240511_talin'!E39</f>
        <v>Holubová Kristýna</v>
      </c>
      <c r="C39" s="177" t="str">
        <f>'[1]20240511_talin'!G39</f>
        <v>TT Tálín</v>
      </c>
      <c r="D39" s="9">
        <f>'[1]20240511_talin'!F39</f>
        <v>2010</v>
      </c>
      <c r="E39" s="9">
        <f>'[1]20240511_talin'!D39</f>
        <v>160</v>
      </c>
      <c r="F39" s="10" t="s">
        <v>100</v>
      </c>
      <c r="G39" s="10" t="str">
        <f>'[1]20240511_talin'!C39</f>
        <v>Z1</v>
      </c>
      <c r="H39" s="10" t="str">
        <f>'[1]20240511_talin'!B39</f>
        <v>1.</v>
      </c>
      <c r="I39" s="179">
        <f>TIME(0,LEFT('[1]20240511_talin'!I39,2),RIGHT('[1]20240511_talin'!I39,2))+TIME(0,LEFT('[1]20240511_talin'!J39,2),RIGHT('[1]20240511_talin'!J39,2))</f>
        <v>6.782407407407408E-3</v>
      </c>
      <c r="J39">
        <f>RANK(I39,I5:I43,40)</f>
        <v>29</v>
      </c>
      <c r="K39" s="179">
        <f>TIME(0,LEFT('[1]20240511_talin'!K39,2),RIGHT('[1]20240511_talin'!K39,2))</f>
        <v>3.0694444444444444E-2</v>
      </c>
      <c r="L39">
        <f>RANK(K39,K5:K43,40)</f>
        <v>36</v>
      </c>
      <c r="M39" s="140">
        <f t="shared" si="0"/>
        <v>3.7476851851851851E-2</v>
      </c>
      <c r="N39">
        <f>RANK(M39,M5:M43,40)</f>
        <v>36</v>
      </c>
      <c r="O39" s="179">
        <f>TIME(0,LEFT('[1]20240511_talin'!L39,2),RIGHT('[1]20240511_talin'!L39,2))+TIME(0,LEFT('[1]20240511_talin'!M39,2),RIGHT('[1]20240511_talin'!M39,2))</f>
        <v>1.4374999999999999E-2</v>
      </c>
      <c r="P39">
        <f>RANK(O39,O5:O43,40)</f>
        <v>31</v>
      </c>
      <c r="Q39" s="178" t="str">
        <f>'[1]20240511_talin'!H39</f>
        <v>01:14:38.90</v>
      </c>
      <c r="R39" s="8">
        <v>50</v>
      </c>
      <c r="S39" s="8">
        <v>87</v>
      </c>
    </row>
    <row r="40" spans="1:19" ht="12.75" customHeight="1">
      <c r="A40" s="7">
        <v>36</v>
      </c>
      <c r="B40" s="176" t="str">
        <f>'[1]20240511_talin'!E40</f>
        <v>Trecha Rudolf</v>
      </c>
      <c r="C40" s="177" t="str">
        <f>'[1]20240511_talin'!G40</f>
        <v>TT Tálín</v>
      </c>
      <c r="D40" s="9">
        <f>'[1]20240511_talin'!F40</f>
        <v>1950</v>
      </c>
      <c r="E40" s="9">
        <f>'[1]20240511_talin'!D40</f>
        <v>173</v>
      </c>
      <c r="F40" s="10" t="s">
        <v>100</v>
      </c>
      <c r="G40" s="10" t="str">
        <f>'[1]20240511_talin'!C40</f>
        <v>M7</v>
      </c>
      <c r="H40" s="10" t="str">
        <f>'[1]20240511_talin'!B40</f>
        <v>1.</v>
      </c>
      <c r="I40" s="179">
        <f>TIME(0,LEFT('[1]20240511_talin'!I40,2),RIGHT('[1]20240511_talin'!I40,2))+TIME(0,LEFT('[1]20240511_talin'!J40,2),RIGHT('[1]20240511_talin'!J40,2))</f>
        <v>7.8356481481481471E-3</v>
      </c>
      <c r="J40">
        <f>RANK(I40,I5:I43,40)</f>
        <v>36</v>
      </c>
      <c r="K40" s="179">
        <f>TIME(0,LEFT('[1]20240511_talin'!K40,2),RIGHT('[1]20240511_talin'!K40,2))</f>
        <v>2.8900462962962965E-2</v>
      </c>
      <c r="L40">
        <f>RANK(K40,K5:K43,40)</f>
        <v>34</v>
      </c>
      <c r="M40" s="140">
        <f t="shared" si="0"/>
        <v>3.6736111111111108E-2</v>
      </c>
      <c r="N40">
        <f>RANK(M40,M5:M43,40)</f>
        <v>34</v>
      </c>
      <c r="O40" s="179">
        <f>TIME(0,LEFT('[1]20240511_talin'!L40,2),RIGHT('[1]20240511_talin'!L40,2))+TIME(0,LEFT('[1]20240511_talin'!M40,2),RIGHT('[1]20240511_talin'!M40,2))</f>
        <v>1.7789351851851851E-2</v>
      </c>
      <c r="P40">
        <f>RANK(O40,O5:O43,40)</f>
        <v>36</v>
      </c>
      <c r="Q40" s="178" t="str">
        <f>'[1]20240511_talin'!H40</f>
        <v>01:18:29.97</v>
      </c>
      <c r="R40" s="8">
        <v>50</v>
      </c>
      <c r="S40" s="8">
        <v>68</v>
      </c>
    </row>
    <row r="41" spans="1:19" ht="12.75" customHeight="1">
      <c r="A41" s="7">
        <v>37</v>
      </c>
      <c r="B41" s="176" t="str">
        <f>'[1]20240511_talin'!E41</f>
        <v>Kothánková Klára</v>
      </c>
      <c r="C41" s="177" t="str">
        <f>'[1]20240511_talin'!G41</f>
        <v>SC Chřešťovice</v>
      </c>
      <c r="D41" s="9">
        <f>'[1]20240511_talin'!F41</f>
        <v>2005</v>
      </c>
      <c r="E41" s="9">
        <f>'[1]20240511_talin'!D41</f>
        <v>98</v>
      </c>
      <c r="G41" s="10" t="str">
        <f>'[1]20240511_talin'!C41</f>
        <v>Z1</v>
      </c>
      <c r="H41" s="10" t="str">
        <f>'[1]20240511_talin'!B41</f>
        <v>2.</v>
      </c>
      <c r="I41" s="179">
        <f>TIME(0,LEFT('[1]20240511_talin'!I41,2),RIGHT('[1]20240511_talin'!I41,2))+TIME(0,LEFT('[1]20240511_talin'!J41,2),RIGHT('[1]20240511_talin'!J41,2))</f>
        <v>8.2060185185185187E-3</v>
      </c>
      <c r="J41">
        <f>RANK(I41,I5:I43,40)</f>
        <v>37</v>
      </c>
      <c r="K41" s="179">
        <f>TIME(0,LEFT('[1]20240511_talin'!K41,2),RIGHT('[1]20240511_talin'!K41,2))</f>
        <v>3.1724537037037037E-2</v>
      </c>
      <c r="L41">
        <f>RANK(K41,K5:K43,40)</f>
        <v>37</v>
      </c>
      <c r="M41" s="140">
        <f t="shared" si="0"/>
        <v>3.9930555555555552E-2</v>
      </c>
      <c r="N41">
        <f>RANK(M41,M5:M43,40)</f>
        <v>37</v>
      </c>
      <c r="O41" s="179">
        <f>TIME(0,LEFT('[1]20240511_talin'!L41,2),RIGHT('[1]20240511_talin'!L41,2))+TIME(0,LEFT('[1]20240511_talin'!M41,2),RIGHT('[1]20240511_talin'!M41,2))</f>
        <v>2.1041666666666667E-2</v>
      </c>
      <c r="P41">
        <f>RANK(O41,O5:O43,40)</f>
        <v>39</v>
      </c>
      <c r="Q41" s="178" t="str">
        <f>'[1]20240511_talin'!H41</f>
        <v>01:27:48.47</v>
      </c>
    </row>
    <row r="42" spans="1:19" ht="12.75" customHeight="1">
      <c r="A42" s="7">
        <v>38</v>
      </c>
      <c r="B42" s="176" t="str">
        <f>'[1]20240511_talin'!E42</f>
        <v>Matouš Petr</v>
      </c>
      <c r="C42" s="177" t="str">
        <f>'[1]20240511_talin'!G42</f>
        <v>TT Tálín</v>
      </c>
      <c r="D42" s="9">
        <f>'[1]20240511_talin'!F42</f>
        <v>1949</v>
      </c>
      <c r="E42" s="9">
        <f>'[1]20240511_talin'!D42</f>
        <v>176</v>
      </c>
      <c r="F42" s="10" t="s">
        <v>100</v>
      </c>
      <c r="G42" s="10" t="str">
        <f>'[1]20240511_talin'!C42</f>
        <v>M7</v>
      </c>
      <c r="H42" s="10" t="str">
        <f>'[1]20240511_talin'!B42</f>
        <v>2.</v>
      </c>
      <c r="I42" s="179">
        <f>TIME(0,LEFT('[1]20240511_talin'!I42,2),RIGHT('[1]20240511_talin'!I42,2))+TIME(0,LEFT('[1]20240511_talin'!J42,2),RIGHT('[1]20240511_talin'!J42,2))</f>
        <v>9.2824074074074059E-3</v>
      </c>
      <c r="J42">
        <f>RANK(I42,I5:I43,40)</f>
        <v>39</v>
      </c>
      <c r="K42" s="179">
        <f>TIME(0,LEFT('[1]20240511_talin'!K42,2),RIGHT('[1]20240511_talin'!K42,2))</f>
        <v>3.4618055555555555E-2</v>
      </c>
      <c r="L42">
        <f>RANK(K42,K5:K43,40)</f>
        <v>38</v>
      </c>
      <c r="M42" s="140">
        <f t="shared" si="0"/>
        <v>4.3900462962962961E-2</v>
      </c>
      <c r="N42">
        <f>RANK(M42,M5:M43,40)</f>
        <v>38</v>
      </c>
      <c r="O42" s="179">
        <f>TIME(0,LEFT('[1]20240511_talin'!L42,2),RIGHT('[1]20240511_talin'!L42,2))+TIME(0,LEFT('[1]20240511_talin'!M42,2),RIGHT('[1]20240511_talin'!M42,2))</f>
        <v>1.8807870370370371E-2</v>
      </c>
      <c r="P42">
        <f>RANK(O42,O5:O43,40)</f>
        <v>38</v>
      </c>
      <c r="Q42" s="178" t="str">
        <f>'[1]20240511_talin'!H42</f>
        <v>01:30:18.27</v>
      </c>
      <c r="R42" s="8">
        <v>46</v>
      </c>
      <c r="S42" s="8">
        <v>67</v>
      </c>
    </row>
    <row r="43" spans="1:19" ht="12.75" customHeight="1">
      <c r="A43" s="7">
        <v>39</v>
      </c>
      <c r="B43" s="176" t="str">
        <f>'[1]20240511_talin'!E43</f>
        <v>Holubová Petra</v>
      </c>
      <c r="C43" s="177" t="str">
        <f>'[1]20240511_talin'!G43</f>
        <v>TT Tálín</v>
      </c>
      <c r="D43" s="9">
        <f>'[1]20240511_talin'!F43</f>
        <v>1974</v>
      </c>
      <c r="E43" s="9">
        <f>'[1]20240511_talin'!D43</f>
        <v>168</v>
      </c>
      <c r="F43" s="10" t="s">
        <v>100</v>
      </c>
      <c r="G43" s="10" t="str">
        <f>'[1]20240511_talin'!C43</f>
        <v>Z5</v>
      </c>
      <c r="H43" s="10" t="str">
        <f>'[1]20240511_talin'!B43</f>
        <v>3.</v>
      </c>
      <c r="I43" s="179">
        <f>TIME(0,LEFT('[1]20240511_talin'!I43,2),RIGHT('[1]20240511_talin'!I43,2))+TIME(0,LEFT('[1]20240511_talin'!J43,2),RIGHT('[1]20240511_talin'!J43,2))</f>
        <v>8.9236111111111113E-3</v>
      </c>
      <c r="J43">
        <f>RANK(I43,I5:I43,40)</f>
        <v>38</v>
      </c>
      <c r="K43" s="179">
        <f>TIME(0,LEFT('[1]20240511_talin'!K43,2),RIGHT('[1]20240511_talin'!K43,2))</f>
        <v>3.7534722222222219E-2</v>
      </c>
      <c r="L43">
        <f>RANK(K43,K5:K43,40)</f>
        <v>39</v>
      </c>
      <c r="M43" s="140">
        <f t="shared" si="0"/>
        <v>4.6458333333333331E-2</v>
      </c>
      <c r="N43">
        <f>RANK(M43,M5:M43,40)</f>
        <v>39</v>
      </c>
      <c r="O43" s="179">
        <f>TIME(0,LEFT('[1]20240511_talin'!L43,2),RIGHT('[1]20240511_talin'!L43,2))+TIME(0,LEFT('[1]20240511_talin'!M43,2),RIGHT('[1]20240511_talin'!M43,2))</f>
        <v>1.8599537037037036E-2</v>
      </c>
      <c r="P43">
        <f>RANK(O43,O5:O43,40)</f>
        <v>37</v>
      </c>
      <c r="Q43" s="178" t="str">
        <f>'[1]20240511_talin'!H43</f>
        <v>01:33:41.91</v>
      </c>
      <c r="R43" s="8">
        <v>43</v>
      </c>
      <c r="S43" s="8">
        <v>86</v>
      </c>
    </row>
    <row r="44" spans="1:19" ht="12.75" customHeight="1">
      <c r="I44" s="179"/>
      <c r="K44" s="179"/>
      <c r="O44" s="179"/>
    </row>
    <row r="45" spans="1:19" ht="12.75" customHeight="1">
      <c r="I45" s="179"/>
      <c r="K45" s="179"/>
    </row>
    <row r="46" spans="1:19" ht="12.75" customHeight="1">
      <c r="I46" s="179"/>
      <c r="K46" s="179"/>
    </row>
    <row r="47" spans="1:19" ht="12.75" customHeight="1">
      <c r="I47" s="179"/>
      <c r="K47" s="179"/>
    </row>
    <row r="48" spans="1:19" ht="12.75" customHeight="1">
      <c r="I48" s="179"/>
    </row>
    <row r="49" spans="9:9" ht="12.75" customHeight="1">
      <c r="I49" s="179"/>
    </row>
    <row r="50" spans="9:9" ht="12.75" customHeight="1">
      <c r="I50" s="179"/>
    </row>
    <row r="51" spans="9:9" ht="12.75" customHeight="1">
      <c r="I51" s="179"/>
    </row>
    <row r="52" spans="9:9" ht="12.75" customHeight="1">
      <c r="I52" s="179"/>
    </row>
  </sheetData>
  <sheetProtection selectLockedCells="1" selectUnlockedCells="1"/>
  <sortState ref="A5:Q32">
    <sortCondition ref="A5:A32"/>
  </sortState>
  <mergeCells count="2">
    <mergeCell ref="A1:Q1"/>
    <mergeCell ref="A2:Q2"/>
  </mergeCells>
  <pageMargins left="0.59055118110236215" right="0.51181102362204722" top="0.39370078740157483" bottom="0.39370078740157483" header="0.51181102362204722" footer="0.51181102362204722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87"/>
  <sheetViews>
    <sheetView zoomScaleNormal="100" workbookViewId="0">
      <selection sqref="A1:Q1"/>
    </sheetView>
  </sheetViews>
  <sheetFormatPr defaultColWidth="8.81640625" defaultRowHeight="12.75" customHeight="1"/>
  <cols>
    <col min="1" max="1" width="4.26953125" style="7" customWidth="1"/>
    <col min="2" max="2" width="17.54296875" customWidth="1"/>
    <col min="3" max="3" width="18.7265625" customWidth="1"/>
    <col min="4" max="4" width="5.7265625" style="8" customWidth="1"/>
    <col min="5" max="5" width="4.26953125" customWidth="1"/>
    <col min="6" max="6" width="4.26953125" style="10" customWidth="1"/>
    <col min="7" max="7" width="4.26953125" style="11" customWidth="1"/>
    <col min="8" max="8" width="2.81640625" style="10" customWidth="1"/>
    <col min="9" max="9" width="11.1796875" style="8" customWidth="1"/>
    <col min="10" max="10" width="3.453125" style="8" customWidth="1"/>
    <col min="11" max="11" width="10.54296875" style="8" customWidth="1"/>
    <col min="12" max="12" width="3.453125" style="8" customWidth="1"/>
    <col min="13" max="13" width="10.81640625" customWidth="1"/>
    <col min="14" max="14" width="3.26953125" style="9" customWidth="1"/>
    <col min="15" max="15" width="10.453125" style="8" customWidth="1"/>
    <col min="16" max="16" width="3.26953125" style="8" customWidth="1"/>
    <col min="17" max="17" width="10.54296875" style="11" customWidth="1"/>
    <col min="18" max="18" width="3.26953125" style="8" customWidth="1"/>
    <col min="19" max="19" width="4.26953125" style="8" customWidth="1"/>
  </cols>
  <sheetData>
    <row r="1" spans="1:19" ht="15" customHeight="1">
      <c r="A1" s="201" t="s">
        <v>347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/>
      <c r="S1"/>
    </row>
    <row r="2" spans="1:19" ht="15" customHeight="1">
      <c r="A2" s="201" t="s">
        <v>106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/>
      <c r="S2"/>
    </row>
    <row r="3" spans="1:19" ht="15" customHeight="1">
      <c r="A3" s="12"/>
      <c r="D3"/>
      <c r="F3" s="20"/>
      <c r="G3" s="12"/>
      <c r="H3" s="12"/>
      <c r="N3"/>
      <c r="Q3" s="14"/>
      <c r="R3"/>
      <c r="S3"/>
    </row>
    <row r="4" spans="1:19" ht="15" customHeight="1">
      <c r="A4" s="14" t="s">
        <v>91</v>
      </c>
      <c r="B4" s="12" t="s">
        <v>1</v>
      </c>
      <c r="C4" s="12" t="s">
        <v>2</v>
      </c>
      <c r="D4" s="12" t="s">
        <v>3</v>
      </c>
      <c r="E4" s="12" t="s">
        <v>92</v>
      </c>
      <c r="F4" s="20" t="s">
        <v>93</v>
      </c>
      <c r="G4" s="12" t="s">
        <v>4</v>
      </c>
      <c r="H4" s="12" t="s">
        <v>5</v>
      </c>
      <c r="I4" s="14" t="s">
        <v>94</v>
      </c>
      <c r="J4" s="14" t="s">
        <v>5</v>
      </c>
      <c r="K4" s="14" t="s">
        <v>95</v>
      </c>
      <c r="L4" s="14" t="s">
        <v>5</v>
      </c>
      <c r="M4" s="12" t="s">
        <v>96</v>
      </c>
      <c r="N4" s="12" t="s">
        <v>5</v>
      </c>
      <c r="O4" s="14" t="s">
        <v>97</v>
      </c>
      <c r="P4" s="14" t="s">
        <v>5</v>
      </c>
      <c r="Q4" s="14" t="s">
        <v>98</v>
      </c>
      <c r="R4" s="7" t="s">
        <v>6</v>
      </c>
      <c r="S4" s="7" t="s">
        <v>7</v>
      </c>
    </row>
    <row r="5" spans="1:19" ht="12.75" customHeight="1">
      <c r="A5" s="7">
        <v>1</v>
      </c>
      <c r="B5" t="str">
        <f>_xlfn.CONCAT([2]Sheet0!E2," ",[2]Sheet0!D2,)</f>
        <v>Homola Jakub</v>
      </c>
      <c r="C5" t="str">
        <f>[2]Sheet0!I2</f>
        <v>Triathlon Team Tábor</v>
      </c>
      <c r="D5" t="str">
        <f>[2]Sheet0!G2</f>
        <v>2005</v>
      </c>
      <c r="E5">
        <f>[2]Sheet0!C2</f>
        <v>92</v>
      </c>
      <c r="F5" s="10" t="s">
        <v>100</v>
      </c>
      <c r="G5" s="7" t="str">
        <f>LEFT([2]Sheet0!H2,2)</f>
        <v>M1</v>
      </c>
      <c r="H5" s="7">
        <f>[2]Sheet0!B2</f>
        <v>1</v>
      </c>
      <c r="I5" s="8" t="str">
        <f>[2]Sheet0!J2</f>
        <v>05:51,05</v>
      </c>
      <c r="J5" s="8" t="str">
        <f>MID([2]Sheet0!K2,2,LEN([2]Sheet0!K2)-2)</f>
        <v>3</v>
      </c>
      <c r="K5" s="8" t="str">
        <f>[2]Sheet0!M2</f>
        <v>16:55,40</v>
      </c>
      <c r="L5" s="8" t="str">
        <f>MID([2]Sheet0!N2,2,LEN([2]Sheet0!N2)-2)</f>
        <v>1</v>
      </c>
      <c r="M5" s="147">
        <f t="shared" ref="M5:M52" si="0">Q5-O5</f>
        <v>1.6427546296296298E-2</v>
      </c>
      <c r="N5">
        <f>RANK(M5,M5:M87,1)</f>
        <v>1</v>
      </c>
      <c r="O5" s="8" t="str">
        <f>[2]Sheet0!P2</f>
        <v>05:33,79</v>
      </c>
      <c r="P5" s="8" t="str">
        <f>MID([2]Sheet0!Q2,2,LEN([2]Sheet0!Q2)-2)</f>
        <v>4</v>
      </c>
      <c r="Q5" s="11" t="str">
        <f>[2]Sheet0!R2</f>
        <v>29:13,13</v>
      </c>
      <c r="R5" s="8">
        <v>50</v>
      </c>
      <c r="S5" s="8">
        <v>100</v>
      </c>
    </row>
    <row r="6" spans="1:19" ht="12.75" customHeight="1">
      <c r="A6" s="7">
        <v>2</v>
      </c>
      <c r="B6" t="str">
        <f>_xlfn.CONCAT([2]Sheet0!E3," ",[2]Sheet0!D3,)</f>
        <v>Simandl Pavel</v>
      </c>
      <c r="C6" t="str">
        <f>[2]Sheet0!I3</f>
        <v>Liga atletů Pelhřimov</v>
      </c>
      <c r="D6" t="str">
        <f>[2]Sheet0!G3</f>
        <v>2006</v>
      </c>
      <c r="E6">
        <f>[2]Sheet0!C3</f>
        <v>67</v>
      </c>
      <c r="G6" s="7" t="str">
        <f>LEFT([2]Sheet0!H3,2)</f>
        <v>M1</v>
      </c>
      <c r="H6" s="7">
        <f>[2]Sheet0!B3</f>
        <v>2</v>
      </c>
      <c r="I6" s="8" t="str">
        <f>[2]Sheet0!J3</f>
        <v>05:50,37</v>
      </c>
      <c r="J6" s="8" t="str">
        <f>MID([2]Sheet0!K3,2,LEN([2]Sheet0!K3)-2)</f>
        <v>2</v>
      </c>
      <c r="K6" s="8" t="str">
        <f>[2]Sheet0!M3</f>
        <v>17:21,73</v>
      </c>
      <c r="L6" s="8" t="str">
        <f>MID([2]Sheet0!N3,2,LEN([2]Sheet0!N3)-2)</f>
        <v>2</v>
      </c>
      <c r="M6" s="147">
        <f t="shared" si="0"/>
        <v>1.6659027777777776E-2</v>
      </c>
      <c r="N6">
        <f>RANK(M6,M5:M87,1)</f>
        <v>2</v>
      </c>
      <c r="O6" s="8" t="str">
        <f>[2]Sheet0!P3</f>
        <v>05:23,56</v>
      </c>
      <c r="P6" s="8" t="str">
        <f>MID([2]Sheet0!Q3,2,LEN([2]Sheet0!Q3)-2)</f>
        <v>2</v>
      </c>
      <c r="Q6" s="11" t="str">
        <f>[2]Sheet0!R3</f>
        <v>29:22,90</v>
      </c>
    </row>
    <row r="7" spans="1:19" ht="12.75" customHeight="1">
      <c r="A7" s="7">
        <v>3</v>
      </c>
      <c r="B7" t="str">
        <f>_xlfn.CONCAT([2]Sheet0!E4," ",[2]Sheet0!D4,)</f>
        <v>Kozojed Martin</v>
      </c>
      <c r="C7" t="str">
        <f>[2]Sheet0!I4</f>
        <v>Triathlon Team Tábor</v>
      </c>
      <c r="D7" t="str">
        <f>[2]Sheet0!G4</f>
        <v>2004</v>
      </c>
      <c r="E7">
        <f>[2]Sheet0!C4</f>
        <v>93</v>
      </c>
      <c r="F7" s="10" t="s">
        <v>100</v>
      </c>
      <c r="G7" s="7" t="str">
        <f>LEFT([2]Sheet0!H4,2)</f>
        <v>M2</v>
      </c>
      <c r="H7" s="7">
        <f>[2]Sheet0!B4</f>
        <v>1</v>
      </c>
      <c r="I7" s="8" t="str">
        <f>[2]Sheet0!J4</f>
        <v>05:59,70</v>
      </c>
      <c r="J7" s="8" t="str">
        <f>MID([2]Sheet0!K4,2,LEN([2]Sheet0!K4)-2)</f>
        <v>5</v>
      </c>
      <c r="K7" s="8" t="str">
        <f>[2]Sheet0!M4</f>
        <v>18:23,44</v>
      </c>
      <c r="L7" s="8" t="str">
        <f>MID([2]Sheet0!N4,2,LEN([2]Sheet0!N4)-2)</f>
        <v>8</v>
      </c>
      <c r="M7" s="147">
        <f t="shared" si="0"/>
        <v>1.751435185185185E-2</v>
      </c>
      <c r="N7">
        <f>RANK(M7,M5:M87,1)</f>
        <v>3</v>
      </c>
      <c r="O7" s="8" t="str">
        <f>[2]Sheet0!P4</f>
        <v>05:55,46</v>
      </c>
      <c r="P7" s="8" t="str">
        <f>MID([2]Sheet0!Q4,2,LEN([2]Sheet0!Q4)-2)</f>
        <v>7</v>
      </c>
      <c r="Q7" s="11" t="str">
        <f>[2]Sheet0!R4</f>
        <v>31:08,70</v>
      </c>
      <c r="R7" s="8">
        <v>50</v>
      </c>
      <c r="S7" s="8">
        <v>96</v>
      </c>
    </row>
    <row r="8" spans="1:19" ht="12.75" customHeight="1">
      <c r="A8" s="7">
        <v>4</v>
      </c>
      <c r="B8" t="str">
        <f>_xlfn.CONCAT([2]Sheet0!E5," ",[2]Sheet0!D5,)</f>
        <v>Tuna Jaroslav</v>
      </c>
      <c r="C8" t="str">
        <f>[2]Sheet0!I5</f>
        <v>CK Kněžice</v>
      </c>
      <c r="D8" t="str">
        <f>[2]Sheet0!G5</f>
        <v>1977</v>
      </c>
      <c r="E8">
        <f>[2]Sheet0!C5</f>
        <v>60</v>
      </c>
      <c r="G8" s="7" t="str">
        <f>LEFT([2]Sheet0!H5,2)</f>
        <v>M4</v>
      </c>
      <c r="H8" s="7">
        <f>[2]Sheet0!B5</f>
        <v>1</v>
      </c>
      <c r="I8" s="8" t="str">
        <f>[2]Sheet0!J5</f>
        <v>07:17,22</v>
      </c>
      <c r="J8" s="8" t="str">
        <f>MID([2]Sheet0!K5,2,LEN([2]Sheet0!K5)-2)</f>
        <v>19</v>
      </c>
      <c r="K8" s="8" t="str">
        <f>[2]Sheet0!M5</f>
        <v>17:23,99</v>
      </c>
      <c r="L8" s="8" t="str">
        <f>MID([2]Sheet0!N5,2,LEN([2]Sheet0!N5)-2)</f>
        <v>3</v>
      </c>
      <c r="M8" s="147">
        <f t="shared" si="0"/>
        <v>1.795648148148148E-2</v>
      </c>
      <c r="N8">
        <f>RANK(M8,M5:M87,1)</f>
        <v>6</v>
      </c>
      <c r="O8" s="8" t="str">
        <f>[2]Sheet0!P5</f>
        <v>05:30,47</v>
      </c>
      <c r="P8" s="8" t="str">
        <f>MID([2]Sheet0!Q5,2,LEN([2]Sheet0!Q5)-2)</f>
        <v>3</v>
      </c>
      <c r="Q8" s="11" t="str">
        <f>[2]Sheet0!R5</f>
        <v>31:21,91</v>
      </c>
    </row>
    <row r="9" spans="1:19" ht="12.75" customHeight="1">
      <c r="A9" s="7">
        <v>5</v>
      </c>
      <c r="B9" t="str">
        <f>_xlfn.CONCAT([2]Sheet0!E6," ",[2]Sheet0!D6,)</f>
        <v>Zajíc Václav</v>
      </c>
      <c r="C9" t="str">
        <f>[2]Sheet0!I6</f>
        <v>TriSK ČB</v>
      </c>
      <c r="D9" t="str">
        <f>[2]Sheet0!G6</f>
        <v>1979</v>
      </c>
      <c r="E9">
        <f>[2]Sheet0!C6</f>
        <v>98</v>
      </c>
      <c r="F9" s="10" t="s">
        <v>100</v>
      </c>
      <c r="G9" s="7" t="str">
        <f>LEFT([2]Sheet0!H6,2)</f>
        <v>M4</v>
      </c>
      <c r="H9" s="7">
        <f>[2]Sheet0!B6</f>
        <v>2</v>
      </c>
      <c r="I9" s="8" t="str">
        <f>[2]Sheet0!J6</f>
        <v>06:01,37</v>
      </c>
      <c r="J9" s="8" t="str">
        <f>MID([2]Sheet0!K6,2,LEN([2]Sheet0!K6)-2)</f>
        <v>7</v>
      </c>
      <c r="K9" s="8" t="str">
        <f>[2]Sheet0!M6</f>
        <v>18:26,85</v>
      </c>
      <c r="L9" s="8" t="str">
        <f>MID([2]Sheet0!N6,2,LEN([2]Sheet0!N6)-2)</f>
        <v>9</v>
      </c>
      <c r="M9" s="147">
        <f t="shared" si="0"/>
        <v>1.7624305555555556E-2</v>
      </c>
      <c r="N9">
        <f>RANK(M9,M5:M87,1)</f>
        <v>4</v>
      </c>
      <c r="O9" s="8" t="str">
        <f>[2]Sheet0!P6</f>
        <v>06:05,59</v>
      </c>
      <c r="P9" s="8" t="str">
        <f>MID([2]Sheet0!Q6,2,LEN([2]Sheet0!Q6)-2)</f>
        <v>9</v>
      </c>
      <c r="Q9" s="11" t="str">
        <f>[2]Sheet0!R6</f>
        <v>31:28,33</v>
      </c>
      <c r="R9" s="8">
        <v>50</v>
      </c>
      <c r="S9" s="8">
        <v>93</v>
      </c>
    </row>
    <row r="10" spans="1:19" ht="12.75" customHeight="1">
      <c r="A10" s="7">
        <v>6</v>
      </c>
      <c r="B10" t="str">
        <f>_xlfn.CONCAT([2]Sheet0!E7," ",[2]Sheet0!D7,)</f>
        <v>Koptík Jiří</v>
      </c>
      <c r="C10" t="str">
        <f>[2]Sheet0!I7</f>
        <v>TriSK ČB</v>
      </c>
      <c r="D10" t="str">
        <f>[2]Sheet0!G7</f>
        <v>1982</v>
      </c>
      <c r="E10">
        <f>[2]Sheet0!C7</f>
        <v>83</v>
      </c>
      <c r="F10" s="10" t="s">
        <v>100</v>
      </c>
      <c r="G10" s="7" t="str">
        <f>LEFT([2]Sheet0!H7,2)</f>
        <v>M4</v>
      </c>
      <c r="H10" s="7">
        <f>[2]Sheet0!B7</f>
        <v>3</v>
      </c>
      <c r="I10" s="8" t="str">
        <f>[2]Sheet0!J7</f>
        <v>06:51,33</v>
      </c>
      <c r="J10" s="8" t="str">
        <f>MID([2]Sheet0!K7,2,LEN([2]Sheet0!K7)-2)</f>
        <v>13</v>
      </c>
      <c r="K10" s="8" t="str">
        <f>[2]Sheet0!M7</f>
        <v>18:21,75</v>
      </c>
      <c r="L10" s="8" t="str">
        <f>MID([2]Sheet0!N7,2,LEN([2]Sheet0!N7)-2)</f>
        <v>7</v>
      </c>
      <c r="M10" s="147">
        <f t="shared" si="0"/>
        <v>1.8175E-2</v>
      </c>
      <c r="N10">
        <f>RANK(M10,M5:M87,1)</f>
        <v>7</v>
      </c>
      <c r="O10" s="8" t="str">
        <f>[2]Sheet0!P7</f>
        <v>05:22,99</v>
      </c>
      <c r="P10" s="8" t="str">
        <f>MID([2]Sheet0!Q7,2,LEN([2]Sheet0!Q7)-2)</f>
        <v>1</v>
      </c>
      <c r="Q10" s="11" t="str">
        <f>[2]Sheet0!R7</f>
        <v>31:33,31</v>
      </c>
      <c r="R10" s="8">
        <v>46</v>
      </c>
      <c r="S10" s="8">
        <v>91</v>
      </c>
    </row>
    <row r="11" spans="1:19" ht="12.75" customHeight="1">
      <c r="A11" s="7">
        <v>7</v>
      </c>
      <c r="B11" t="str">
        <f>_xlfn.CONCAT([2]Sheet0!E8," ",[2]Sheet0!D8,)</f>
        <v>Kučera Štěpán</v>
      </c>
      <c r="C11" t="str">
        <f>[2]Sheet0!I8</f>
        <v>TCV Jindřichův Hradec</v>
      </c>
      <c r="D11" t="str">
        <f>[2]Sheet0!G8</f>
        <v>1999</v>
      </c>
      <c r="E11">
        <f>[2]Sheet0!C8</f>
        <v>63</v>
      </c>
      <c r="F11" s="10" t="s">
        <v>100</v>
      </c>
      <c r="G11" s="7" t="str">
        <f>LEFT([2]Sheet0!H8,2)</f>
        <v>M2</v>
      </c>
      <c r="H11" s="7">
        <f>[2]Sheet0!B8</f>
        <v>2</v>
      </c>
      <c r="I11" s="8" t="str">
        <f>[2]Sheet0!J8</f>
        <v>05:19,52</v>
      </c>
      <c r="J11" s="8" t="str">
        <f>MID([2]Sheet0!K8,2,LEN([2]Sheet0!K8)-2)</f>
        <v>1</v>
      </c>
      <c r="K11" s="8" t="str">
        <f>[2]Sheet0!M8</f>
        <v>19:17,41</v>
      </c>
      <c r="L11" s="8" t="str">
        <f>MID([2]Sheet0!N8,2,LEN([2]Sheet0!N8)-2)</f>
        <v>13</v>
      </c>
      <c r="M11" s="147">
        <f t="shared" si="0"/>
        <v>1.7909143518518519E-2</v>
      </c>
      <c r="N11">
        <f>RANK(M11,M5:M87,1)</f>
        <v>5</v>
      </c>
      <c r="O11" s="8" t="str">
        <f>[2]Sheet0!P8</f>
        <v>06:10,53</v>
      </c>
      <c r="P11" s="8" t="str">
        <f>MID([2]Sheet0!Q8,2,LEN([2]Sheet0!Q8)-2)</f>
        <v>11</v>
      </c>
      <c r="Q11" s="11" t="str">
        <f>[2]Sheet0!R8</f>
        <v>31:57,88</v>
      </c>
      <c r="R11" s="8">
        <v>46</v>
      </c>
      <c r="S11" s="8">
        <v>90</v>
      </c>
    </row>
    <row r="12" spans="1:19" ht="12.75" customHeight="1">
      <c r="A12" s="7">
        <v>8</v>
      </c>
      <c r="B12" t="str">
        <f>_xlfn.CONCAT([2]Sheet0!E9," ",[2]Sheet0!D9,)</f>
        <v>Plánek Karel</v>
      </c>
      <c r="C12" t="str">
        <f>[2]Sheet0!I9</f>
        <v>ŠuTri Prachatice</v>
      </c>
      <c r="D12" t="str">
        <f>[2]Sheet0!G9</f>
        <v>1976</v>
      </c>
      <c r="E12">
        <f>[2]Sheet0!C9</f>
        <v>78</v>
      </c>
      <c r="F12" s="10" t="s">
        <v>100</v>
      </c>
      <c r="G12" s="7" t="str">
        <f>LEFT([2]Sheet0!H9,2)</f>
        <v>M4</v>
      </c>
      <c r="H12" s="7">
        <f>[2]Sheet0!B9</f>
        <v>4</v>
      </c>
      <c r="I12" s="8" t="str">
        <f>[2]Sheet0!J9</f>
        <v>07:05,49</v>
      </c>
      <c r="J12" s="8" t="str">
        <f>MID([2]Sheet0!K9,2,LEN([2]Sheet0!K9)-2)</f>
        <v>16</v>
      </c>
      <c r="K12" s="8" t="str">
        <f>[2]Sheet0!M9</f>
        <v>18:15,79</v>
      </c>
      <c r="L12" s="8" t="str">
        <f>MID([2]Sheet0!N9,2,LEN([2]Sheet0!N9)-2)</f>
        <v>6</v>
      </c>
      <c r="M12" s="147">
        <f t="shared" si="0"/>
        <v>1.8268287037037038E-2</v>
      </c>
      <c r="N12">
        <f>RANK(M12,M5:M87,1)</f>
        <v>8</v>
      </c>
      <c r="O12" s="8" t="str">
        <f>[2]Sheet0!P9</f>
        <v>05:55,76</v>
      </c>
      <c r="P12" s="8" t="str">
        <f>MID([2]Sheet0!Q9,2,LEN([2]Sheet0!Q9)-2)</f>
        <v>8</v>
      </c>
      <c r="Q12" s="11" t="str">
        <f>[2]Sheet0!R9</f>
        <v>32:14,14</v>
      </c>
      <c r="R12" s="8">
        <v>43</v>
      </c>
      <c r="S12" s="8">
        <v>89</v>
      </c>
    </row>
    <row r="13" spans="1:19" ht="12.75" customHeight="1">
      <c r="A13" s="7">
        <v>9</v>
      </c>
      <c r="B13" t="str">
        <f>_xlfn.CONCAT([2]Sheet0!E10," ",[2]Sheet0!D10,)</f>
        <v>Stejskal Marek</v>
      </c>
      <c r="C13" t="str">
        <f>[2]Sheet0!I10</f>
        <v>Dinos TT</v>
      </c>
      <c r="D13" t="str">
        <f>[2]Sheet0!G10</f>
        <v>1993</v>
      </c>
      <c r="E13">
        <f>[2]Sheet0!C10</f>
        <v>94</v>
      </c>
      <c r="F13" s="10" t="s">
        <v>100</v>
      </c>
      <c r="G13" s="7" t="str">
        <f>LEFT([2]Sheet0!H10,2)</f>
        <v>M3</v>
      </c>
      <c r="H13" s="7">
        <f>[2]Sheet0!B10</f>
        <v>1</v>
      </c>
      <c r="I13" s="8" t="str">
        <f>[2]Sheet0!J10</f>
        <v>06:59,23</v>
      </c>
      <c r="J13" s="8" t="str">
        <f>MID([2]Sheet0!K10,2,LEN([2]Sheet0!K10)-2)</f>
        <v>14</v>
      </c>
      <c r="K13" s="8" t="str">
        <f>[2]Sheet0!M10</f>
        <v>18:33,30</v>
      </c>
      <c r="L13" s="8" t="str">
        <f>MID([2]Sheet0!N10,2,LEN([2]Sheet0!N10)-2)</f>
        <v>11</v>
      </c>
      <c r="M13" s="147">
        <f t="shared" si="0"/>
        <v>1.8543750000000001E-2</v>
      </c>
      <c r="N13">
        <f>RANK(M13,M5:M87,1)</f>
        <v>9</v>
      </c>
      <c r="O13" s="8" t="str">
        <f>[2]Sheet0!P10</f>
        <v>06:14,99</v>
      </c>
      <c r="P13" s="8" t="str">
        <f>MID([2]Sheet0!Q10,2,LEN([2]Sheet0!Q10)-2)</f>
        <v>13</v>
      </c>
      <c r="Q13" s="11" t="str">
        <f>[2]Sheet0!R10</f>
        <v>32:57,17</v>
      </c>
      <c r="R13" s="8">
        <v>50</v>
      </c>
      <c r="S13" s="8">
        <v>88</v>
      </c>
    </row>
    <row r="14" spans="1:19" ht="12.75" customHeight="1">
      <c r="A14" s="7">
        <v>10</v>
      </c>
      <c r="B14" t="str">
        <f>_xlfn.CONCAT([2]Sheet0!E11," ",[2]Sheet0!D11,)</f>
        <v>Profant Vladimír</v>
      </c>
      <c r="C14" t="str">
        <f>[2]Sheet0!I11</f>
        <v>Dinos TT</v>
      </c>
      <c r="D14" t="str">
        <f>[2]Sheet0!G11</f>
        <v>1970</v>
      </c>
      <c r="E14">
        <f>[2]Sheet0!C11</f>
        <v>73</v>
      </c>
      <c r="F14" s="10" t="s">
        <v>100</v>
      </c>
      <c r="G14" s="7" t="str">
        <f>LEFT([2]Sheet0!H11,2)</f>
        <v>M5</v>
      </c>
      <c r="H14" s="7">
        <f>[2]Sheet0!B11</f>
        <v>1</v>
      </c>
      <c r="I14" s="8" t="str">
        <f>[2]Sheet0!J11</f>
        <v>07:18,76</v>
      </c>
      <c r="J14" s="8" t="str">
        <f>MID([2]Sheet0!K11,2,LEN([2]Sheet0!K11)-2)</f>
        <v>20</v>
      </c>
      <c r="K14" s="8" t="str">
        <f>[2]Sheet0!M11</f>
        <v>18:45,82</v>
      </c>
      <c r="L14" s="8" t="str">
        <f>MID([2]Sheet0!N11,2,LEN([2]Sheet0!N11)-2)</f>
        <v>12</v>
      </c>
      <c r="M14" s="147">
        <f t="shared" si="0"/>
        <v>1.8821064814814811E-2</v>
      </c>
      <c r="N14">
        <f>RANK(M14,M5:M87,1)</f>
        <v>13</v>
      </c>
      <c r="O14" s="8" t="str">
        <f>[2]Sheet0!P11</f>
        <v>06:08,87</v>
      </c>
      <c r="P14" s="8" t="str">
        <f>MID([2]Sheet0!Q11,2,LEN([2]Sheet0!Q11)-2)</f>
        <v>10</v>
      </c>
      <c r="Q14" s="11" t="str">
        <f>[2]Sheet0!R11</f>
        <v>33:15,01</v>
      </c>
      <c r="R14" s="8">
        <v>50</v>
      </c>
      <c r="S14" s="8">
        <v>87</v>
      </c>
    </row>
    <row r="15" spans="1:19" ht="12.75" customHeight="1">
      <c r="A15" s="7">
        <v>11</v>
      </c>
      <c r="B15" t="str">
        <f>_xlfn.CONCAT([2]Sheet0!E12," ",[2]Sheet0!D12,)</f>
        <v>Gončaruk Kyrill</v>
      </c>
      <c r="C15" t="str">
        <f>[2]Sheet0!I12</f>
        <v>TCV JH</v>
      </c>
      <c r="D15" t="str">
        <f>[2]Sheet0!G12</f>
        <v>2006</v>
      </c>
      <c r="E15">
        <f>[2]Sheet0!C12</f>
        <v>77</v>
      </c>
      <c r="F15" s="10" t="s">
        <v>100</v>
      </c>
      <c r="G15" s="7" t="str">
        <f>LEFT([2]Sheet0!H12,2)</f>
        <v>M1</v>
      </c>
      <c r="H15" s="7">
        <f>[2]Sheet0!B12</f>
        <v>3</v>
      </c>
      <c r="I15" s="8" t="str">
        <f>[2]Sheet0!J12</f>
        <v>06:03,59</v>
      </c>
      <c r="J15" s="8" t="str">
        <f>MID([2]Sheet0!K12,2,LEN([2]Sheet0!K12)-2)</f>
        <v>8</v>
      </c>
      <c r="K15" s="8" t="str">
        <f>[2]Sheet0!M12</f>
        <v>20:03,26</v>
      </c>
      <c r="L15" s="8" t="str">
        <f>MID([2]Sheet0!N12,2,LEN([2]Sheet0!N12)-2)</f>
        <v>20</v>
      </c>
      <c r="M15" s="147">
        <f t="shared" si="0"/>
        <v>1.8711342592592592E-2</v>
      </c>
      <c r="N15">
        <f>RANK(M15,M5:M87,1)</f>
        <v>11</v>
      </c>
      <c r="O15" s="8" t="str">
        <f>[2]Sheet0!P12</f>
        <v>06:51,74</v>
      </c>
      <c r="P15" s="8" t="str">
        <f>MID([2]Sheet0!Q12,2,LEN([2]Sheet0!Q12)-2)</f>
        <v>21</v>
      </c>
      <c r="Q15" s="11" t="str">
        <f>[2]Sheet0!R12</f>
        <v>33:48,40</v>
      </c>
      <c r="R15" s="8">
        <v>46</v>
      </c>
      <c r="S15" s="8">
        <v>86</v>
      </c>
    </row>
    <row r="16" spans="1:19" ht="12.75" customHeight="1">
      <c r="A16" s="7">
        <v>12</v>
      </c>
      <c r="B16" t="str">
        <f>_xlfn.CONCAT([2]Sheet0!E13," ",[2]Sheet0!D13,)</f>
        <v>Holub Martin</v>
      </c>
      <c r="C16" t="str">
        <f>[2]Sheet0!I13</f>
        <v>Triatlon team Tálin</v>
      </c>
      <c r="D16" t="str">
        <f>[2]Sheet0!G13</f>
        <v>1978</v>
      </c>
      <c r="E16">
        <f>[2]Sheet0!C13</f>
        <v>65</v>
      </c>
      <c r="F16" s="10" t="s">
        <v>100</v>
      </c>
      <c r="G16" s="7" t="str">
        <f>LEFT([2]Sheet0!H13,2)</f>
        <v>M4</v>
      </c>
      <c r="H16" s="7">
        <f>[2]Sheet0!B13</f>
        <v>5</v>
      </c>
      <c r="I16" s="8" t="str">
        <f>[2]Sheet0!J13</f>
        <v>08:08,15</v>
      </c>
      <c r="J16" s="8" t="str">
        <f>MID([2]Sheet0!K13,2,LEN([2]Sheet0!K13)-2)</f>
        <v>29</v>
      </c>
      <c r="K16" s="8" t="str">
        <f>[2]Sheet0!M13</f>
        <v>18:29,95</v>
      </c>
      <c r="L16" s="8" t="str">
        <f>MID([2]Sheet0!N13,2,LEN([2]Sheet0!N13)-2)</f>
        <v>10</v>
      </c>
      <c r="M16" s="147">
        <f t="shared" si="0"/>
        <v>1.9206597222222226E-2</v>
      </c>
      <c r="N16">
        <f>RANK(M16,M5:M87,1)</f>
        <v>15</v>
      </c>
      <c r="O16" s="8" t="str">
        <f>[2]Sheet0!P13</f>
        <v>06:11,01</v>
      </c>
      <c r="P16" s="8" t="str">
        <f>MID([2]Sheet0!Q13,2,LEN([2]Sheet0!Q13)-2)</f>
        <v>12</v>
      </c>
      <c r="Q16" s="11" t="str">
        <f>[2]Sheet0!R13</f>
        <v>33:50,46</v>
      </c>
      <c r="R16" s="8">
        <v>41</v>
      </c>
      <c r="S16" s="8">
        <v>85</v>
      </c>
    </row>
    <row r="17" spans="1:19" ht="12.75" customHeight="1">
      <c r="A17" s="7">
        <v>13</v>
      </c>
      <c r="B17" t="str">
        <f>_xlfn.CONCAT([2]Sheet0!E14," ",[2]Sheet0!D14,)</f>
        <v>Kůrková Karolína</v>
      </c>
      <c r="C17" t="str">
        <f>[2]Sheet0!I14</f>
        <v>TCV Jindřichův Hradec</v>
      </c>
      <c r="D17" t="str">
        <f>[2]Sheet0!G14</f>
        <v>2007</v>
      </c>
      <c r="E17">
        <f>[2]Sheet0!C14</f>
        <v>58</v>
      </c>
      <c r="F17" s="10" t="s">
        <v>100</v>
      </c>
      <c r="G17" s="7" t="str">
        <f>LEFT([2]Sheet0!H14,2)</f>
        <v>Z1</v>
      </c>
      <c r="H17" s="7">
        <f>[2]Sheet0!B14</f>
        <v>1</v>
      </c>
      <c r="I17" s="8" t="str">
        <f>[2]Sheet0!J14</f>
        <v>06:25,88</v>
      </c>
      <c r="J17" s="8" t="str">
        <f>MID([2]Sheet0!K14,2,LEN([2]Sheet0!K14)-2)</f>
        <v>10</v>
      </c>
      <c r="K17" s="8" t="str">
        <f>[2]Sheet0!M14</f>
        <v>19:46,40</v>
      </c>
      <c r="L17" s="8" t="str">
        <f>MID([2]Sheet0!N14,2,LEN([2]Sheet0!N14)-2)</f>
        <v>17</v>
      </c>
      <c r="M17" s="147">
        <f t="shared" si="0"/>
        <v>1.8755092592592594E-2</v>
      </c>
      <c r="N17">
        <f>RANK(M17,M5:M87,1)</f>
        <v>12</v>
      </c>
      <c r="O17" s="8" t="str">
        <f>[2]Sheet0!P14</f>
        <v>06:54,30</v>
      </c>
      <c r="P17" s="8" t="str">
        <f>MID([2]Sheet0!Q14,2,LEN([2]Sheet0!Q14)-2)</f>
        <v>22</v>
      </c>
      <c r="Q17" s="11" t="str">
        <f>[2]Sheet0!R14</f>
        <v>33:54,74</v>
      </c>
      <c r="R17" s="8">
        <v>50</v>
      </c>
      <c r="S17" s="8">
        <v>100</v>
      </c>
    </row>
    <row r="18" spans="1:19" ht="12.75" customHeight="1">
      <c r="A18" s="7">
        <v>14</v>
      </c>
      <c r="B18" t="str">
        <f>_xlfn.CONCAT([2]Sheet0!E15," ",[2]Sheet0!D15,)</f>
        <v>Hlinova Jaroslava</v>
      </c>
      <c r="C18" t="str">
        <f>[2]Sheet0!I15</f>
        <v>TT Talin</v>
      </c>
      <c r="D18" t="str">
        <f>[2]Sheet0!G15</f>
        <v>1980</v>
      </c>
      <c r="E18">
        <f>[2]Sheet0!C15</f>
        <v>59</v>
      </c>
      <c r="F18" s="10" t="s">
        <v>100</v>
      </c>
      <c r="G18" s="7" t="str">
        <f>LEFT([2]Sheet0!H15,2)</f>
        <v>Z4</v>
      </c>
      <c r="H18" s="7">
        <f>[2]Sheet0!B15</f>
        <v>1</v>
      </c>
      <c r="I18" s="8" t="str">
        <f>[2]Sheet0!J15</f>
        <v>05:58,53</v>
      </c>
      <c r="J18" s="8" t="str">
        <f>MID([2]Sheet0!K15,2,LEN([2]Sheet0!K15)-2)</f>
        <v>4</v>
      </c>
      <c r="K18" s="8" t="str">
        <f>[2]Sheet0!M15</f>
        <v>19:42,77</v>
      </c>
      <c r="L18" s="8" t="str">
        <f>MID([2]Sheet0!N15,2,LEN([2]Sheet0!N15)-2)</f>
        <v>16</v>
      </c>
      <c r="M18" s="147">
        <f t="shared" si="0"/>
        <v>1.8603587962962964E-2</v>
      </c>
      <c r="N18">
        <f>RANK(M18,M5:M87,1)</f>
        <v>10</v>
      </c>
      <c r="O18" s="8" t="str">
        <f>[2]Sheet0!P15</f>
        <v>07:26,82</v>
      </c>
      <c r="P18" s="8" t="str">
        <f>MID([2]Sheet0!Q15,2,LEN([2]Sheet0!Q15)-2)</f>
        <v>35</v>
      </c>
      <c r="Q18" s="11" t="str">
        <f>[2]Sheet0!R15</f>
        <v>34:14,17</v>
      </c>
      <c r="R18" s="8">
        <v>50</v>
      </c>
      <c r="S18" s="8">
        <v>96</v>
      </c>
    </row>
    <row r="19" spans="1:19" ht="12.75" customHeight="1">
      <c r="A19" s="7">
        <v>15</v>
      </c>
      <c r="B19" t="str">
        <f>_xlfn.CONCAT([2]Sheet0!E16," ",[2]Sheet0!D16,)</f>
        <v>Machník Tomáš</v>
      </c>
      <c r="C19" t="str">
        <f>[2]Sheet0!I16</f>
        <v>ŠuTri Prachatice</v>
      </c>
      <c r="D19" t="str">
        <f>[2]Sheet0!G16</f>
        <v>1998</v>
      </c>
      <c r="E19">
        <f>[2]Sheet0!C16</f>
        <v>80</v>
      </c>
      <c r="F19" s="10" t="s">
        <v>100</v>
      </c>
      <c r="G19" s="7" t="str">
        <f>LEFT([2]Sheet0!H16,2)</f>
        <v>M2</v>
      </c>
      <c r="H19" s="7">
        <f>[2]Sheet0!B16</f>
        <v>3</v>
      </c>
      <c r="I19" s="8" t="str">
        <f>[2]Sheet0!J16</f>
        <v>06:00,78</v>
      </c>
      <c r="J19" s="8" t="str">
        <f>MID([2]Sheet0!K16,2,LEN([2]Sheet0!K16)-2)</f>
        <v>6</v>
      </c>
      <c r="K19" s="8" t="str">
        <f>[2]Sheet0!M16</f>
        <v>20:17,79</v>
      </c>
      <c r="L19" s="8" t="str">
        <f>MID([2]Sheet0!N16,2,LEN([2]Sheet0!N16)-2)</f>
        <v>24</v>
      </c>
      <c r="M19" s="147">
        <f t="shared" si="0"/>
        <v>1.9176620370370368E-2</v>
      </c>
      <c r="N19">
        <f>RANK(M19,M5:M87,1)</f>
        <v>14</v>
      </c>
      <c r="O19" s="8" t="str">
        <f>[2]Sheet0!P16</f>
        <v>06:47,09</v>
      </c>
      <c r="P19" s="8" t="str">
        <f>MID([2]Sheet0!Q16,2,LEN([2]Sheet0!Q16)-2)</f>
        <v>19</v>
      </c>
      <c r="Q19" s="11" t="str">
        <f>[2]Sheet0!R16</f>
        <v>34:23,95</v>
      </c>
      <c r="R19" s="8">
        <v>43</v>
      </c>
      <c r="S19" s="8">
        <v>84</v>
      </c>
    </row>
    <row r="20" spans="1:19" ht="12.75" customHeight="1">
      <c r="A20" s="7">
        <v>16</v>
      </c>
      <c r="B20" t="str">
        <f>_xlfn.CONCAT([2]Sheet0!E17," ",[2]Sheet0!D17,)</f>
        <v>Votavová Anežka</v>
      </c>
      <c r="C20" t="str">
        <f>[2]Sheet0!I17</f>
        <v>TCV Jindřichův Hradec</v>
      </c>
      <c r="D20" t="str">
        <f>[2]Sheet0!G17</f>
        <v>2005</v>
      </c>
      <c r="E20">
        <f>[2]Sheet0!C17</f>
        <v>70</v>
      </c>
      <c r="F20" s="10" t="s">
        <v>100</v>
      </c>
      <c r="G20" s="7" t="str">
        <f>LEFT([2]Sheet0!H17,2)</f>
        <v>Z1</v>
      </c>
      <c r="H20" s="7">
        <f>[2]Sheet0!B17</f>
        <v>2</v>
      </c>
      <c r="I20" s="8" t="str">
        <f>[2]Sheet0!J17</f>
        <v>07:16,37</v>
      </c>
      <c r="J20" s="8" t="str">
        <f>MID([2]Sheet0!K17,2,LEN([2]Sheet0!K17)-2)</f>
        <v>18</v>
      </c>
      <c r="K20" s="8" t="str">
        <f>[2]Sheet0!M17</f>
        <v>20:13,96</v>
      </c>
      <c r="L20" s="8" t="str">
        <f>MID([2]Sheet0!N17,2,LEN([2]Sheet0!N17)-2)</f>
        <v>22</v>
      </c>
      <c r="M20" s="147">
        <f t="shared" si="0"/>
        <v>1.9867476851851848E-2</v>
      </c>
      <c r="N20">
        <f>RANK(M20,M5:M87,1)</f>
        <v>18</v>
      </c>
      <c r="O20" s="8" t="str">
        <f>[2]Sheet0!P17</f>
        <v>05:51,84</v>
      </c>
      <c r="P20" s="8" t="str">
        <f>MID([2]Sheet0!Q17,2,LEN([2]Sheet0!Q17)-2)</f>
        <v>6</v>
      </c>
      <c r="Q20" s="11" t="str">
        <f>[2]Sheet0!R17</f>
        <v>34:28,39</v>
      </c>
      <c r="R20" s="8">
        <v>50</v>
      </c>
      <c r="S20" s="8">
        <v>93</v>
      </c>
    </row>
    <row r="21" spans="1:19" ht="12.75" customHeight="1">
      <c r="A21" s="7">
        <v>17</v>
      </c>
      <c r="B21" t="str">
        <f>_xlfn.CONCAT([2]Sheet0!E18," ",[2]Sheet0!D18,)</f>
        <v>Juráň Karel</v>
      </c>
      <c r="C21" t="str">
        <f>[2]Sheet0!I18</f>
        <v>TT Tálín</v>
      </c>
      <c r="D21" t="str">
        <f>[2]Sheet0!G18</f>
        <v>1974</v>
      </c>
      <c r="E21">
        <f>[2]Sheet0!C18</f>
        <v>86</v>
      </c>
      <c r="F21" s="10" t="s">
        <v>100</v>
      </c>
      <c r="G21" s="7" t="str">
        <f>LEFT([2]Sheet0!H18,2)</f>
        <v>M5</v>
      </c>
      <c r="H21" s="7">
        <f>[2]Sheet0!B18</f>
        <v>2</v>
      </c>
      <c r="I21" s="8" t="str">
        <f>[2]Sheet0!J18</f>
        <v>08:42,79</v>
      </c>
      <c r="J21" s="8" t="str">
        <f>MID([2]Sheet0!K18,2,LEN([2]Sheet0!K18)-2)</f>
        <v>31</v>
      </c>
      <c r="K21" s="8" t="str">
        <f>[2]Sheet0!M18</f>
        <v>17:52,90</v>
      </c>
      <c r="L21" s="8" t="str">
        <f>MID([2]Sheet0!N18,2,LEN([2]Sheet0!N18)-2)</f>
        <v>5</v>
      </c>
      <c r="M21" s="147">
        <f t="shared" si="0"/>
        <v>1.9621643518518517E-2</v>
      </c>
      <c r="N21">
        <f>RANK(M21,M5:M87,1)</f>
        <v>16</v>
      </c>
      <c r="O21" s="8" t="str">
        <f>[2]Sheet0!P18</f>
        <v>06:25,10</v>
      </c>
      <c r="P21" s="8" t="str">
        <f>MID([2]Sheet0!Q18,2,LEN([2]Sheet0!Q18)-2)</f>
        <v>15</v>
      </c>
      <c r="Q21" s="11" t="str">
        <f>[2]Sheet0!R18</f>
        <v>34:40,41</v>
      </c>
      <c r="R21" s="8">
        <v>46</v>
      </c>
      <c r="S21" s="8">
        <v>83</v>
      </c>
    </row>
    <row r="22" spans="1:19" ht="12.75" customHeight="1">
      <c r="A22" s="7">
        <v>18</v>
      </c>
      <c r="B22" t="str">
        <f>_xlfn.CONCAT([2]Sheet0!E19," ",[2]Sheet0!D19,)</f>
        <v>Ludvík Jan</v>
      </c>
      <c r="C22" t="str">
        <f>[2]Sheet0!I19</f>
        <v>BK Nezmar ČB</v>
      </c>
      <c r="D22" t="str">
        <f>[2]Sheet0!G19</f>
        <v>1975</v>
      </c>
      <c r="E22">
        <f>[2]Sheet0!C19</f>
        <v>101</v>
      </c>
      <c r="F22" s="10" t="s">
        <v>100</v>
      </c>
      <c r="G22" s="7" t="str">
        <f>LEFT([2]Sheet0!H19,2)</f>
        <v>M4</v>
      </c>
      <c r="H22" s="7">
        <f>[2]Sheet0!B19</f>
        <v>6</v>
      </c>
      <c r="I22" s="8" t="str">
        <f>[2]Sheet0!J19</f>
        <v>07:59,11</v>
      </c>
      <c r="J22" s="8" t="str">
        <f>MID([2]Sheet0!K19,2,LEN([2]Sheet0!K19)-2)</f>
        <v>28</v>
      </c>
      <c r="K22" s="8" t="str">
        <f>[2]Sheet0!M19</f>
        <v>19:36,09</v>
      </c>
      <c r="L22" s="8" t="str">
        <f>MID([2]Sheet0!N19,2,LEN([2]Sheet0!N19)-2)</f>
        <v>15</v>
      </c>
      <c r="M22" s="147">
        <f t="shared" si="0"/>
        <v>1.9946180555555554E-2</v>
      </c>
      <c r="N22">
        <f>RANK(M22,M5:M87,1)</f>
        <v>19</v>
      </c>
      <c r="O22" s="8" t="str">
        <f>[2]Sheet0!P19</f>
        <v>06:23,75</v>
      </c>
      <c r="P22" s="8" t="str">
        <f>MID([2]Sheet0!Q19,2,LEN([2]Sheet0!Q19)-2)</f>
        <v>14</v>
      </c>
      <c r="Q22" s="11" t="str">
        <f>[2]Sheet0!R19</f>
        <v>35:07,10</v>
      </c>
      <c r="R22" s="8">
        <v>40</v>
      </c>
      <c r="S22" s="8">
        <v>82</v>
      </c>
    </row>
    <row r="23" spans="1:19" ht="12.75" customHeight="1">
      <c r="A23" s="7">
        <v>19</v>
      </c>
      <c r="B23" t="str">
        <f>_xlfn.CONCAT([2]Sheet0!E20," ",[2]Sheet0!D20,)</f>
        <v>Konhefr Matěj</v>
      </c>
      <c r="C23" t="str">
        <f>[2]Sheet0!I20</f>
        <v>JH Cycling</v>
      </c>
      <c r="D23" t="str">
        <f>[2]Sheet0!G20</f>
        <v>1999</v>
      </c>
      <c r="E23">
        <f>[2]Sheet0!C20</f>
        <v>57</v>
      </c>
      <c r="F23" s="10" t="s">
        <v>100</v>
      </c>
      <c r="G23" s="7" t="str">
        <f>LEFT([2]Sheet0!H20,2)</f>
        <v>M2</v>
      </c>
      <c r="H23" s="7">
        <f>[2]Sheet0!B20</f>
        <v>4</v>
      </c>
      <c r="I23" s="8" t="str">
        <f>[2]Sheet0!J20</f>
        <v>09:22,73</v>
      </c>
      <c r="J23" s="8" t="str">
        <f>MID([2]Sheet0!K20,2,LEN([2]Sheet0!K20)-2)</f>
        <v>39</v>
      </c>
      <c r="K23" s="8" t="str">
        <f>[2]Sheet0!M20</f>
        <v>17:40,74</v>
      </c>
      <c r="L23" s="8" t="str">
        <f>MID([2]Sheet0!N20,2,LEN([2]Sheet0!N20)-2)</f>
        <v>4</v>
      </c>
      <c r="M23" s="147">
        <f t="shared" si="0"/>
        <v>1.9795254629629631E-2</v>
      </c>
      <c r="N23">
        <f>RANK(M23,M5:M87,1)</f>
        <v>17</v>
      </c>
      <c r="O23" s="8" t="str">
        <f>[2]Sheet0!P20</f>
        <v>06:42,53</v>
      </c>
      <c r="P23" s="8" t="str">
        <f>MID([2]Sheet0!Q20,2,LEN([2]Sheet0!Q20)-2)</f>
        <v>16</v>
      </c>
      <c r="Q23" s="11" t="str">
        <f>[2]Sheet0!R20</f>
        <v>35:12,84</v>
      </c>
      <c r="R23" s="8">
        <v>41</v>
      </c>
      <c r="S23" s="8">
        <v>81</v>
      </c>
    </row>
    <row r="24" spans="1:19" ht="12.75" customHeight="1">
      <c r="A24" s="7">
        <v>20</v>
      </c>
      <c r="B24" t="str">
        <f>_xlfn.CONCAT([2]Sheet0!E21," ",[2]Sheet0!D21,)</f>
        <v>Altman Petr</v>
      </c>
      <c r="C24" t="str">
        <f>[2]Sheet0!I21</f>
        <v>TriSK CB</v>
      </c>
      <c r="D24" t="str">
        <f>[2]Sheet0!G21</f>
        <v>1979</v>
      </c>
      <c r="E24">
        <f>[2]Sheet0!C21</f>
        <v>69</v>
      </c>
      <c r="F24" s="10" t="s">
        <v>100</v>
      </c>
      <c r="G24" s="7" t="str">
        <f>LEFT([2]Sheet0!H21,2)</f>
        <v>M4</v>
      </c>
      <c r="H24" s="7">
        <f>[2]Sheet0!B21</f>
        <v>7</v>
      </c>
      <c r="I24" s="8" t="str">
        <f>[2]Sheet0!J21</f>
        <v>07:24,66</v>
      </c>
      <c r="J24" s="8" t="str">
        <f>MID([2]Sheet0!K21,2,LEN([2]Sheet0!K21)-2)</f>
        <v>21</v>
      </c>
      <c r="K24" s="8" t="str">
        <f>[2]Sheet0!M21</f>
        <v>19:56,58</v>
      </c>
      <c r="L24" s="8" t="str">
        <f>MID([2]Sheet0!N21,2,LEN([2]Sheet0!N21)-2)</f>
        <v>19</v>
      </c>
      <c r="M24" s="147">
        <f t="shared" si="0"/>
        <v>2.0015856481481482E-2</v>
      </c>
      <c r="N24">
        <f>RANK(M24,M5:M87,1)</f>
        <v>20</v>
      </c>
      <c r="O24" s="8" t="str">
        <f>[2]Sheet0!P21</f>
        <v>06:43,72</v>
      </c>
      <c r="P24" s="8" t="str">
        <f>MID([2]Sheet0!Q21,2,LEN([2]Sheet0!Q21)-2)</f>
        <v>17</v>
      </c>
      <c r="Q24" s="11" t="str">
        <f>[2]Sheet0!R21</f>
        <v>35:33,09</v>
      </c>
      <c r="R24" s="8">
        <v>39</v>
      </c>
      <c r="S24" s="8">
        <v>80</v>
      </c>
    </row>
    <row r="25" spans="1:19" ht="12.75" customHeight="1">
      <c r="A25" s="7">
        <v>21</v>
      </c>
      <c r="B25" t="str">
        <f>_xlfn.CONCAT([2]Sheet0!E22," ",[2]Sheet0!D22,)</f>
        <v>Stuchlík Jiří</v>
      </c>
      <c r="C25" t="str">
        <f>[2]Sheet0!I22</f>
        <v>Triatlon Team Tábor</v>
      </c>
      <c r="D25" t="str">
        <f>[2]Sheet0!G22</f>
        <v>1975</v>
      </c>
      <c r="E25">
        <f>[2]Sheet0!C22</f>
        <v>87</v>
      </c>
      <c r="F25" s="10" t="s">
        <v>100</v>
      </c>
      <c r="G25" s="7" t="str">
        <f>LEFT([2]Sheet0!H22,2)</f>
        <v>M4</v>
      </c>
      <c r="H25" s="7">
        <f>[2]Sheet0!B22</f>
        <v>8</v>
      </c>
      <c r="I25" s="8" t="str">
        <f>[2]Sheet0!J22</f>
        <v>07:47,79</v>
      </c>
      <c r="J25" s="8" t="str">
        <f>MID([2]Sheet0!K22,2,LEN([2]Sheet0!K22)-2)</f>
        <v>26</v>
      </c>
      <c r="K25" s="8" t="str">
        <f>[2]Sheet0!M22</f>
        <v>19:52,92</v>
      </c>
      <c r="L25" s="8" t="str">
        <f>MID([2]Sheet0!N22,2,LEN([2]Sheet0!N22)-2)</f>
        <v>18</v>
      </c>
      <c r="M25" s="147">
        <f t="shared" si="0"/>
        <v>2.0066782407407408E-2</v>
      </c>
      <c r="N25">
        <f>RANK(M25,M5:M87,1)</f>
        <v>21</v>
      </c>
      <c r="O25" s="8" t="str">
        <f>[2]Sheet0!P22</f>
        <v>07:03,38</v>
      </c>
      <c r="P25" s="8" t="str">
        <f>MID([2]Sheet0!Q22,2,LEN([2]Sheet0!Q22)-2)</f>
        <v>24</v>
      </c>
      <c r="Q25" s="11" t="str">
        <f>[2]Sheet0!R22</f>
        <v>35:57,15</v>
      </c>
      <c r="R25" s="8">
        <v>38</v>
      </c>
      <c r="S25" s="8">
        <v>79</v>
      </c>
    </row>
    <row r="26" spans="1:19" ht="12.75" customHeight="1">
      <c r="A26" s="7">
        <v>22</v>
      </c>
      <c r="B26" t="str">
        <f>_xlfn.CONCAT([2]Sheet0!E23," ",[2]Sheet0!D23,)</f>
        <v>Havel Jan</v>
      </c>
      <c r="C26" t="str">
        <f>[2]Sheet0!I23</f>
        <v>Triatlon N+N</v>
      </c>
      <c r="D26" t="str">
        <f>[2]Sheet0!G23</f>
        <v>1986</v>
      </c>
      <c r="E26">
        <f>[2]Sheet0!C23</f>
        <v>103</v>
      </c>
      <c r="G26" s="7" t="str">
        <f>LEFT([2]Sheet0!H23,2)</f>
        <v>M3</v>
      </c>
      <c r="H26" s="7">
        <f>[2]Sheet0!B23</f>
        <v>2</v>
      </c>
      <c r="I26" s="8" t="str">
        <f>[2]Sheet0!J23</f>
        <v>07:28,78</v>
      </c>
      <c r="J26" s="8" t="str">
        <f>MID([2]Sheet0!K23,2,LEN([2]Sheet0!K23)-2)</f>
        <v>22</v>
      </c>
      <c r="K26" s="8" t="str">
        <f>[2]Sheet0!M23</f>
        <v>20:14,68</v>
      </c>
      <c r="L26" s="8" t="str">
        <f>MID([2]Sheet0!N23,2,LEN([2]Sheet0!N23)-2)</f>
        <v>23</v>
      </c>
      <c r="M26" s="147">
        <f t="shared" si="0"/>
        <v>2.022476851851852E-2</v>
      </c>
      <c r="N26">
        <f>RANK(M26,M5:M87,1)</f>
        <v>22</v>
      </c>
      <c r="O26" s="8" t="str">
        <f>[2]Sheet0!P23</f>
        <v>07:00,19</v>
      </c>
      <c r="P26" s="8" t="str">
        <f>MID([2]Sheet0!Q23,2,LEN([2]Sheet0!Q23)-2)</f>
        <v>23</v>
      </c>
      <c r="Q26" s="11" t="str">
        <f>[2]Sheet0!R23</f>
        <v>36:07,61</v>
      </c>
    </row>
    <row r="27" spans="1:19" ht="12.75" customHeight="1">
      <c r="A27" s="7">
        <v>23</v>
      </c>
      <c r="B27" t="str">
        <f>_xlfn.CONCAT([2]Sheet0!E24," ",[2]Sheet0!D24,)</f>
        <v>Kořínek Petr</v>
      </c>
      <c r="C27" t="str">
        <f>[2]Sheet0!I24</f>
        <v>Eurofoam Sport Team</v>
      </c>
      <c r="D27" t="str">
        <f>[2]Sheet0!G24</f>
        <v>1982</v>
      </c>
      <c r="E27">
        <f>[2]Sheet0!C24</f>
        <v>99</v>
      </c>
      <c r="G27" s="7" t="str">
        <f>LEFT([2]Sheet0!H24,2)</f>
        <v>M4</v>
      </c>
      <c r="H27" s="7">
        <f>[2]Sheet0!B24</f>
        <v>9</v>
      </c>
      <c r="I27" s="8" t="str">
        <f>[2]Sheet0!J24</f>
        <v>08:44,89</v>
      </c>
      <c r="J27" s="8" t="str">
        <f>MID([2]Sheet0!K24,2,LEN([2]Sheet0!K24)-2)</f>
        <v>33</v>
      </c>
      <c r="K27" s="8" t="str">
        <f>[2]Sheet0!M24</f>
        <v>19:30,62</v>
      </c>
      <c r="L27" s="8" t="str">
        <f>MID([2]Sheet0!N24,2,LEN([2]Sheet0!N24)-2)</f>
        <v>14</v>
      </c>
      <c r="M27" s="147">
        <f t="shared" si="0"/>
        <v>2.0778703703703702E-2</v>
      </c>
      <c r="N27">
        <f>RANK(M27,M5:M87,1)</f>
        <v>23</v>
      </c>
      <c r="O27" s="8" t="str">
        <f>[2]Sheet0!P24</f>
        <v>06:49,45</v>
      </c>
      <c r="P27" s="8" t="str">
        <f>MID([2]Sheet0!Q24,2,LEN([2]Sheet0!Q24)-2)</f>
        <v>20</v>
      </c>
      <c r="Q27" s="11" t="str">
        <f>[2]Sheet0!R24</f>
        <v>36:44,73</v>
      </c>
    </row>
    <row r="28" spans="1:19" ht="12.75" customHeight="1">
      <c r="A28" s="7">
        <v>24</v>
      </c>
      <c r="B28" t="str">
        <f>_xlfn.CONCAT([2]Sheet0!E25," ",[2]Sheet0!D25,)</f>
        <v>Pech Roman</v>
      </c>
      <c r="C28" t="str">
        <f>[2]Sheet0!I25</f>
        <v>šut-tri Prachatice</v>
      </c>
      <c r="D28" t="str">
        <f>[2]Sheet0!G25</f>
        <v>1962</v>
      </c>
      <c r="E28">
        <f>[2]Sheet0!C25</f>
        <v>90</v>
      </c>
      <c r="F28" s="10" t="s">
        <v>100</v>
      </c>
      <c r="G28" s="7" t="str">
        <f>LEFT([2]Sheet0!H25,2)</f>
        <v>M6</v>
      </c>
      <c r="H28" s="7">
        <f>[2]Sheet0!B25</f>
        <v>1</v>
      </c>
      <c r="I28" s="8" t="str">
        <f>[2]Sheet0!J25</f>
        <v>07:53,44</v>
      </c>
      <c r="J28" s="8" t="str">
        <f>MID([2]Sheet0!K25,2,LEN([2]Sheet0!K25)-2)</f>
        <v>27</v>
      </c>
      <c r="K28" s="8" t="str">
        <f>[2]Sheet0!M25</f>
        <v>20:54,96</v>
      </c>
      <c r="L28" s="8" t="str">
        <f>MID([2]Sheet0!N25,2,LEN([2]Sheet0!N25)-2)</f>
        <v>25</v>
      </c>
      <c r="M28" s="147">
        <f t="shared" si="0"/>
        <v>2.1023842592592594E-2</v>
      </c>
      <c r="N28">
        <f>RANK(M28,M5:M87,1)</f>
        <v>25</v>
      </c>
      <c r="O28" s="8" t="str">
        <f>[2]Sheet0!P25</f>
        <v>07:07,63</v>
      </c>
      <c r="P28" s="8" t="str">
        <f>MID([2]Sheet0!Q25,2,LEN([2]Sheet0!Q25)-2)</f>
        <v>27</v>
      </c>
      <c r="Q28" s="11" t="str">
        <f>[2]Sheet0!R25</f>
        <v>37:24,09</v>
      </c>
      <c r="R28" s="8">
        <v>50</v>
      </c>
      <c r="S28" s="8">
        <v>78</v>
      </c>
    </row>
    <row r="29" spans="1:19" ht="12.75" customHeight="1">
      <c r="A29" s="7">
        <v>25</v>
      </c>
      <c r="B29" t="str">
        <f>_xlfn.CONCAT([2]Sheet0!E26," ",[2]Sheet0!D26,)</f>
        <v>Gregořica Petr</v>
      </c>
      <c r="C29" t="str">
        <f>[2]Sheet0!I26</f>
        <v>Žabka a Ježeček</v>
      </c>
      <c r="D29" t="str">
        <f>[2]Sheet0!G26</f>
        <v>1987</v>
      </c>
      <c r="E29">
        <f>[2]Sheet0!C26</f>
        <v>79</v>
      </c>
      <c r="G29" s="7" t="str">
        <f>LEFT([2]Sheet0!H26,2)</f>
        <v>M3</v>
      </c>
      <c r="H29" s="7">
        <f>[2]Sheet0!B26</f>
        <v>3</v>
      </c>
      <c r="I29" s="8" t="str">
        <f>[2]Sheet0!J26</f>
        <v>08:44,70</v>
      </c>
      <c r="J29" s="8" t="str">
        <f>MID([2]Sheet0!K26,2,LEN([2]Sheet0!K26)-2)</f>
        <v>32</v>
      </c>
      <c r="K29" s="8" t="str">
        <f>[2]Sheet0!M26</f>
        <v>20:04,65</v>
      </c>
      <c r="L29" s="8" t="str">
        <f>MID([2]Sheet0!N26,2,LEN([2]Sheet0!N26)-2)</f>
        <v>21</v>
      </c>
      <c r="M29" s="147">
        <f t="shared" si="0"/>
        <v>2.1003356481481484E-2</v>
      </c>
      <c r="N29">
        <f>RANK(M29,M4:M86,1)</f>
        <v>24</v>
      </c>
      <c r="O29" s="8" t="str">
        <f>[2]Sheet0!P26</f>
        <v>07:15,57</v>
      </c>
      <c r="P29" s="8" t="str">
        <f>MID([2]Sheet0!Q26,2,LEN([2]Sheet0!Q26)-2)</f>
        <v>29</v>
      </c>
      <c r="Q29" s="11" t="str">
        <f>[2]Sheet0!R26</f>
        <v>37:30,26</v>
      </c>
    </row>
    <row r="30" spans="1:19" ht="12.75" customHeight="1">
      <c r="A30" s="7">
        <v>26</v>
      </c>
      <c r="B30" t="str">
        <f>_xlfn.CONCAT([2]Sheet0!E27," ",[2]Sheet0!D27,)</f>
        <v>Vondrušková Jana</v>
      </c>
      <c r="C30" t="str">
        <f>[2]Sheet0!I27</f>
        <v>TT Tálín</v>
      </c>
      <c r="D30" t="str">
        <f>[2]Sheet0!G27</f>
        <v>1989</v>
      </c>
      <c r="E30">
        <f>[2]Sheet0!C27</f>
        <v>91</v>
      </c>
      <c r="F30" s="10" t="s">
        <v>100</v>
      </c>
      <c r="G30" s="7" t="str">
        <f>LEFT([2]Sheet0!H27,2)</f>
        <v>Z3</v>
      </c>
      <c r="H30" s="7">
        <f>[2]Sheet0!B27</f>
        <v>1</v>
      </c>
      <c r="I30" s="8" t="str">
        <f>[2]Sheet0!J27</f>
        <v>07:41,59</v>
      </c>
      <c r="J30" s="8" t="str">
        <f>MID([2]Sheet0!K27,2,LEN([2]Sheet0!K27)-2)</f>
        <v>24</v>
      </c>
      <c r="K30" s="8" t="str">
        <f>[2]Sheet0!M27</f>
        <v>21:16,13</v>
      </c>
      <c r="L30" s="8" t="str">
        <f>MID([2]Sheet0!N27,2,LEN([2]Sheet0!N27)-2)</f>
        <v>30</v>
      </c>
      <c r="M30" s="147">
        <f t="shared" si="0"/>
        <v>2.1180208333333332E-2</v>
      </c>
      <c r="N30">
        <f>RANK(M30,M5:M87,1)</f>
        <v>27</v>
      </c>
      <c r="O30" s="8" t="str">
        <f>[2]Sheet0!P27</f>
        <v>07:05,72</v>
      </c>
      <c r="P30" s="8" t="str">
        <f>MID([2]Sheet0!Q27,2,LEN([2]Sheet0!Q27)-2)</f>
        <v>26</v>
      </c>
      <c r="Q30" s="11" t="str">
        <f>[2]Sheet0!R27</f>
        <v>37:35,69</v>
      </c>
      <c r="R30" s="8">
        <v>50</v>
      </c>
      <c r="S30" s="8">
        <v>91</v>
      </c>
    </row>
    <row r="31" spans="1:19" ht="12.75" customHeight="1">
      <c r="A31" s="7">
        <v>27</v>
      </c>
      <c r="B31" t="str">
        <f>_xlfn.CONCAT([2]Sheet0!E28," ",[2]Sheet0!D28,)</f>
        <v>Kysel František</v>
      </c>
      <c r="C31" t="str">
        <f>[2]Sheet0!I28</f>
        <v>Dinos TT</v>
      </c>
      <c r="D31" t="str">
        <f>[2]Sheet0!G28</f>
        <v>1976</v>
      </c>
      <c r="E31">
        <f>[2]Sheet0!C28</f>
        <v>100</v>
      </c>
      <c r="F31" s="10" t="s">
        <v>100</v>
      </c>
      <c r="G31" s="7" t="str">
        <f>LEFT([2]Sheet0!H28,2)</f>
        <v>M4</v>
      </c>
      <c r="H31" s="7">
        <f>[2]Sheet0!B28</f>
        <v>10</v>
      </c>
      <c r="I31" s="8" t="str">
        <f>[2]Sheet0!J28</f>
        <v>07:35,41</v>
      </c>
      <c r="J31" s="8" t="str">
        <f>MID([2]Sheet0!K28,2,LEN([2]Sheet0!K28)-2)</f>
        <v>23</v>
      </c>
      <c r="K31" s="8" t="str">
        <f>[2]Sheet0!M28</f>
        <v>21:40,33</v>
      </c>
      <c r="L31" s="8" t="str">
        <f>MID([2]Sheet0!N28,2,LEN([2]Sheet0!N28)-2)</f>
        <v>34</v>
      </c>
      <c r="M31" s="147">
        <f t="shared" si="0"/>
        <v>2.1372569444444441E-2</v>
      </c>
      <c r="N31">
        <f>RANK(M31,M5:M87,1)</f>
        <v>28</v>
      </c>
      <c r="O31" s="8" t="str">
        <f>[2]Sheet0!P28</f>
        <v>07:11,51</v>
      </c>
      <c r="P31" s="8" t="str">
        <f>MID([2]Sheet0!Q28,2,LEN([2]Sheet0!Q28)-2)</f>
        <v>28</v>
      </c>
      <c r="Q31" s="11" t="str">
        <f>[2]Sheet0!R28</f>
        <v>37:58,10</v>
      </c>
      <c r="R31" s="8">
        <v>37</v>
      </c>
      <c r="S31" s="8">
        <v>77</v>
      </c>
    </row>
    <row r="32" spans="1:19" ht="12.75" customHeight="1">
      <c r="A32" s="7">
        <v>28</v>
      </c>
      <c r="B32" t="str">
        <f>_xlfn.CONCAT([2]Sheet0!E29," ",[2]Sheet0!D29,)</f>
        <v>Čiperová Alžběta</v>
      </c>
      <c r="C32" t="str">
        <f>[2]Sheet0!I29</f>
        <v>Kralupy nad Vltavou</v>
      </c>
      <c r="D32" t="str">
        <f>[2]Sheet0!G29</f>
        <v>2004</v>
      </c>
      <c r="E32">
        <f>[2]Sheet0!C29</f>
        <v>71</v>
      </c>
      <c r="G32" s="7" t="str">
        <f>LEFT([2]Sheet0!H29,2)</f>
        <v>Z2</v>
      </c>
      <c r="H32" s="7">
        <f>[2]Sheet0!B29</f>
        <v>1</v>
      </c>
      <c r="I32" s="8" t="str">
        <f>[2]Sheet0!J29</f>
        <v>06:20,11</v>
      </c>
      <c r="J32" s="8" t="str">
        <f>MID([2]Sheet0!K29,2,LEN([2]Sheet0!K29)-2)</f>
        <v>9</v>
      </c>
      <c r="K32" s="8" t="str">
        <f>[2]Sheet0!M29</f>
        <v>22:35,28</v>
      </c>
      <c r="L32" s="8" t="str">
        <f>MID([2]Sheet0!N29,2,LEN([2]Sheet0!N29)-2)</f>
        <v>36</v>
      </c>
      <c r="M32" s="147">
        <f t="shared" si="0"/>
        <v>2.1112615740740741E-2</v>
      </c>
      <c r="N32">
        <f>RANK(M32,M5:M87,1)</f>
        <v>26</v>
      </c>
      <c r="O32" s="8" t="str">
        <f>[2]Sheet0!P29</f>
        <v>07:55,94</v>
      </c>
      <c r="P32" s="8" t="str">
        <f>MID([2]Sheet0!Q29,2,LEN([2]Sheet0!Q29)-2)</f>
        <v>41</v>
      </c>
      <c r="Q32" s="11" t="str">
        <f>[2]Sheet0!R29</f>
        <v>38:20,07</v>
      </c>
    </row>
    <row r="33" spans="1:19" ht="12.75" customHeight="1">
      <c r="A33" s="7">
        <v>29</v>
      </c>
      <c r="B33" t="str">
        <f>_xlfn.CONCAT([2]Sheet0!E30," ",[2]Sheet0!D30,)</f>
        <v>Havel Viktor</v>
      </c>
      <c r="C33" t="str">
        <f>[2]Sheet0!I30</f>
        <v>Jindřichův Hradec</v>
      </c>
      <c r="D33" t="str">
        <f>[2]Sheet0!G30</f>
        <v>1979</v>
      </c>
      <c r="E33">
        <f>[2]Sheet0!C30</f>
        <v>81</v>
      </c>
      <c r="F33" s="10" t="s">
        <v>100</v>
      </c>
      <c r="G33" s="7" t="str">
        <f>LEFT([2]Sheet0!H30,2)</f>
        <v>M4</v>
      </c>
      <c r="H33" s="7">
        <f>[2]Sheet0!B30</f>
        <v>11</v>
      </c>
      <c r="I33" s="8" t="str">
        <f>[2]Sheet0!J30</f>
        <v>08:52,07</v>
      </c>
      <c r="J33" s="8" t="str">
        <f>MID([2]Sheet0!K30,2,LEN([2]Sheet0!K30)-2)</f>
        <v>34</v>
      </c>
      <c r="K33" s="8" t="str">
        <f>[2]Sheet0!M30</f>
        <v>21:25,98</v>
      </c>
      <c r="L33" s="8" t="str">
        <f>MID([2]Sheet0!N30,2,LEN([2]Sheet0!N30)-2)</f>
        <v>32</v>
      </c>
      <c r="M33" s="147">
        <f t="shared" si="0"/>
        <v>2.2688773148148149E-2</v>
      </c>
      <c r="N33">
        <f>RANK(M33,M5:M87,1)</f>
        <v>40</v>
      </c>
      <c r="O33" s="8" t="str">
        <f>[2]Sheet0!P30</f>
        <v>05:45,96</v>
      </c>
      <c r="P33" s="8" t="str">
        <f>MID([2]Sheet0!Q30,2,LEN([2]Sheet0!Q30)-2)</f>
        <v>5</v>
      </c>
      <c r="Q33" s="11" t="str">
        <f>[2]Sheet0!R30</f>
        <v>38:26,27</v>
      </c>
      <c r="R33" s="8">
        <v>36</v>
      </c>
      <c r="S33" s="8">
        <v>76</v>
      </c>
    </row>
    <row r="34" spans="1:19" ht="12.75" customHeight="1">
      <c r="A34" s="7">
        <v>30</v>
      </c>
      <c r="B34" t="str">
        <f>_xlfn.CONCAT([2]Sheet0!E31," ",[2]Sheet0!D31,)</f>
        <v>Šimáková Adéla</v>
      </c>
      <c r="C34" t="str">
        <f>[2]Sheet0!I31</f>
        <v>Triatlon team Tábor</v>
      </c>
      <c r="D34" t="str">
        <f>[2]Sheet0!G31</f>
        <v>2008</v>
      </c>
      <c r="E34">
        <f>[2]Sheet0!C31</f>
        <v>95</v>
      </c>
      <c r="F34" s="10" t="s">
        <v>100</v>
      </c>
      <c r="G34" s="7" t="str">
        <f>LEFT([2]Sheet0!H31,2)</f>
        <v>Z1</v>
      </c>
      <c r="H34" s="7">
        <f>[2]Sheet0!B31</f>
        <v>3</v>
      </c>
      <c r="I34" s="8" t="str">
        <f>[2]Sheet0!J31</f>
        <v>06:50,36</v>
      </c>
      <c r="J34" s="8" t="str">
        <f>MID([2]Sheet0!K31,2,LEN([2]Sheet0!K31)-2)</f>
        <v>12</v>
      </c>
      <c r="K34" s="8" t="str">
        <f>[2]Sheet0!M31</f>
        <v>23:53,08</v>
      </c>
      <c r="L34" s="8" t="str">
        <f>MID([2]Sheet0!N31,2,LEN([2]Sheet0!N31)-2)</f>
        <v>42</v>
      </c>
      <c r="M34" s="147">
        <f t="shared" si="0"/>
        <v>2.1926967592592592E-2</v>
      </c>
      <c r="N34">
        <f>RANK(M34,M5:M87,1)</f>
        <v>30</v>
      </c>
      <c r="O34" s="8" t="str">
        <f>[2]Sheet0!P31</f>
        <v>07:05,71</v>
      </c>
      <c r="P34" s="8" t="str">
        <f>MID([2]Sheet0!Q31,2,LEN([2]Sheet0!Q31)-2)</f>
        <v>25</v>
      </c>
      <c r="Q34" s="11" t="str">
        <f>[2]Sheet0!R31</f>
        <v>38:40,20</v>
      </c>
      <c r="R34" s="8">
        <v>46</v>
      </c>
      <c r="S34" s="8">
        <v>90</v>
      </c>
    </row>
    <row r="35" spans="1:19" ht="12.75" customHeight="1">
      <c r="A35" s="7">
        <v>31</v>
      </c>
      <c r="B35" t="str">
        <f>_xlfn.CONCAT([2]Sheet0!E32," ",[2]Sheet0!D32,)</f>
        <v>Kolář Matěj</v>
      </c>
      <c r="C35" t="str">
        <f>[2]Sheet0!I32</f>
        <v>TCV Jindřichův Hradec</v>
      </c>
      <c r="D35" t="str">
        <f>[2]Sheet0!G32</f>
        <v>2008</v>
      </c>
      <c r="E35">
        <f>[2]Sheet0!C32</f>
        <v>84</v>
      </c>
      <c r="F35" s="10" t="s">
        <v>100</v>
      </c>
      <c r="G35" s="7" t="str">
        <f>LEFT([2]Sheet0!H32,2)</f>
        <v>M1</v>
      </c>
      <c r="H35" s="7">
        <f>[2]Sheet0!B32</f>
        <v>4</v>
      </c>
      <c r="I35" s="8" t="str">
        <f>[2]Sheet0!J32</f>
        <v>06:40,97</v>
      </c>
      <c r="J35" s="8" t="str">
        <f>MID([2]Sheet0!K32,2,LEN([2]Sheet0!K32)-2)</f>
        <v>11</v>
      </c>
      <c r="K35" s="8" t="str">
        <f>[2]Sheet0!M32</f>
        <v>23:16,67</v>
      </c>
      <c r="L35" s="8" t="str">
        <f>MID([2]Sheet0!N32,2,LEN([2]Sheet0!N32)-2)</f>
        <v>40</v>
      </c>
      <c r="M35" s="147">
        <f t="shared" si="0"/>
        <v>2.1813888888888893E-2</v>
      </c>
      <c r="N35">
        <f>RANK(M35,M5:M87,1)</f>
        <v>29</v>
      </c>
      <c r="O35" s="8" t="str">
        <f>[2]Sheet0!P32</f>
        <v>07:24,10</v>
      </c>
      <c r="P35" s="8" t="str">
        <f>MID([2]Sheet0!Q32,2,LEN([2]Sheet0!Q32)-2)</f>
        <v>33</v>
      </c>
      <c r="Q35" s="11" t="str">
        <f>[2]Sheet0!R32</f>
        <v>38:48,82</v>
      </c>
      <c r="R35" s="8">
        <v>43</v>
      </c>
      <c r="S35" s="8">
        <v>75</v>
      </c>
    </row>
    <row r="36" spans="1:19" ht="12.75" customHeight="1">
      <c r="A36" s="7">
        <v>32</v>
      </c>
      <c r="B36" t="str">
        <f>_xlfn.CONCAT([2]Sheet0!E33," ",[2]Sheet0!D33,)</f>
        <v>Langerová Tereza</v>
      </c>
      <c r="C36" t="str">
        <f>[2]Sheet0!I33</f>
        <v>TCV JINDŘICHŮV Hradec</v>
      </c>
      <c r="D36" t="str">
        <f>[2]Sheet0!G33</f>
        <v>1974</v>
      </c>
      <c r="E36">
        <f>[2]Sheet0!C33</f>
        <v>64</v>
      </c>
      <c r="F36" s="10" t="s">
        <v>100</v>
      </c>
      <c r="G36" s="7" t="str">
        <f>LEFT([2]Sheet0!H33,2)</f>
        <v>Z5</v>
      </c>
      <c r="H36" s="7">
        <f>[2]Sheet0!B33</f>
        <v>1</v>
      </c>
      <c r="I36" s="8" t="str">
        <f>[2]Sheet0!J33</f>
        <v>07:42,33</v>
      </c>
      <c r="J36" s="8" t="str">
        <f>MID([2]Sheet0!K33,2,LEN([2]Sheet0!K33)-2)</f>
        <v>25</v>
      </c>
      <c r="K36" s="8" t="str">
        <f>[2]Sheet0!M33</f>
        <v>22:37,99</v>
      </c>
      <c r="L36" s="8" t="str">
        <f>MID([2]Sheet0!N33,2,LEN([2]Sheet0!N33)-2)</f>
        <v>37</v>
      </c>
      <c r="M36" s="147">
        <f t="shared" si="0"/>
        <v>2.2441087962962961E-2</v>
      </c>
      <c r="N36">
        <f>RANK(M36,M5:M87,1)</f>
        <v>38</v>
      </c>
      <c r="O36" s="8" t="str">
        <f>[2]Sheet0!P33</f>
        <v>06:45,32</v>
      </c>
      <c r="P36" s="8" t="str">
        <f>MID([2]Sheet0!Q33,2,LEN([2]Sheet0!Q33)-2)</f>
        <v>18</v>
      </c>
      <c r="Q36" s="11" t="str">
        <f>[2]Sheet0!R33</f>
        <v>39:04,23</v>
      </c>
      <c r="R36" s="8">
        <v>50</v>
      </c>
      <c r="S36" s="8">
        <v>89</v>
      </c>
    </row>
    <row r="37" spans="1:19" ht="12.75" customHeight="1">
      <c r="A37" s="7">
        <v>33</v>
      </c>
      <c r="B37" t="str">
        <f>_xlfn.CONCAT([2]Sheet0!E34," ",[2]Sheet0!D34,)</f>
        <v>Adámková Dana</v>
      </c>
      <c r="C37" t="str">
        <f>[2]Sheet0!I34</f>
        <v>TT Tálín</v>
      </c>
      <c r="D37" t="str">
        <f>[2]Sheet0!G34</f>
        <v>1980</v>
      </c>
      <c r="E37">
        <f>[2]Sheet0!C34</f>
        <v>85</v>
      </c>
      <c r="F37" s="10" t="s">
        <v>100</v>
      </c>
      <c r="G37" s="7" t="str">
        <f>LEFT([2]Sheet0!H34,2)</f>
        <v>Z4</v>
      </c>
      <c r="H37" s="7">
        <f>[2]Sheet0!B34</f>
        <v>2</v>
      </c>
      <c r="I37" s="8" t="str">
        <f>[2]Sheet0!J34</f>
        <v>08:52,36</v>
      </c>
      <c r="J37" s="8" t="str">
        <f>MID([2]Sheet0!K34,2,LEN([2]Sheet0!K34)-2)</f>
        <v>35</v>
      </c>
      <c r="K37" s="8" t="str">
        <f>[2]Sheet0!M34</f>
        <v>21:05,14</v>
      </c>
      <c r="L37" s="8" t="str">
        <f>MID([2]Sheet0!N34,2,LEN([2]Sheet0!N34)-2)</f>
        <v>28</v>
      </c>
      <c r="M37" s="147">
        <f t="shared" si="0"/>
        <v>2.211377314814815E-2</v>
      </c>
      <c r="N37">
        <f>RANK(M37,M5:M87,1)</f>
        <v>32</v>
      </c>
      <c r="O37" s="8" t="str">
        <f>[2]Sheet0!P34</f>
        <v>07:26,56</v>
      </c>
      <c r="P37" s="8" t="str">
        <f>MID([2]Sheet0!Q34,2,LEN([2]Sheet0!Q34)-2)</f>
        <v>34</v>
      </c>
      <c r="Q37" s="11" t="str">
        <f>[2]Sheet0!R34</f>
        <v>39:17,19</v>
      </c>
      <c r="R37" s="8">
        <v>46</v>
      </c>
      <c r="S37" s="8">
        <v>88</v>
      </c>
    </row>
    <row r="38" spans="1:19" ht="12.75" customHeight="1">
      <c r="A38" s="7">
        <v>34</v>
      </c>
      <c r="B38" t="str">
        <f>_xlfn.CONCAT([2]Sheet0!E35," ",[2]Sheet0!D35,)</f>
        <v>Bouček Vladimir</v>
      </c>
      <c r="C38" t="s">
        <v>411</v>
      </c>
      <c r="D38" t="str">
        <f>[2]Sheet0!G35</f>
        <v>1975</v>
      </c>
      <c r="E38">
        <f>[2]Sheet0!C35</f>
        <v>96</v>
      </c>
      <c r="F38" s="10" t="s">
        <v>100</v>
      </c>
      <c r="G38" s="7" t="str">
        <f>LEFT([2]Sheet0!H35,2)</f>
        <v>M4</v>
      </c>
      <c r="H38" s="7">
        <f>[2]Sheet0!B35</f>
        <v>12</v>
      </c>
      <c r="I38" s="8" t="str">
        <f>[2]Sheet0!J35</f>
        <v>09:18,70</v>
      </c>
      <c r="J38" s="8" t="str">
        <f>MID([2]Sheet0!K35,2,LEN([2]Sheet0!K35)-2)</f>
        <v>38</v>
      </c>
      <c r="K38" s="8" t="str">
        <f>[2]Sheet0!M35</f>
        <v>21:13,12</v>
      </c>
      <c r="L38" s="8" t="str">
        <f>MID([2]Sheet0!N35,2,LEN([2]Sheet0!N35)-2)</f>
        <v>29</v>
      </c>
      <c r="M38" s="147">
        <f t="shared" si="0"/>
        <v>2.2251504629629631E-2</v>
      </c>
      <c r="N38">
        <f>RANK(M38,M5:M87,1)</f>
        <v>34</v>
      </c>
      <c r="O38" s="8" t="str">
        <f>[2]Sheet0!P35</f>
        <v>07:19,51</v>
      </c>
      <c r="P38" s="8" t="str">
        <f>MID([2]Sheet0!Q35,2,LEN([2]Sheet0!Q35)-2)</f>
        <v>30</v>
      </c>
      <c r="Q38" s="11" t="str">
        <f>[2]Sheet0!R35</f>
        <v>39:22,04</v>
      </c>
      <c r="R38" s="8">
        <v>35</v>
      </c>
      <c r="S38" s="8">
        <v>74</v>
      </c>
    </row>
    <row r="39" spans="1:19" ht="12.75" customHeight="1">
      <c r="A39" s="7">
        <v>35</v>
      </c>
      <c r="B39" t="str">
        <f>_xlfn.CONCAT([2]Sheet0!E36," ",[2]Sheet0!D36,)</f>
        <v>Kučerová Beáta</v>
      </c>
      <c r="C39" t="str">
        <f>[2]Sheet0!I36</f>
        <v>TCV Jindřichův Hradec</v>
      </c>
      <c r="D39" t="str">
        <f>[2]Sheet0!G36</f>
        <v>2006</v>
      </c>
      <c r="E39">
        <f>[2]Sheet0!C36</f>
        <v>62</v>
      </c>
      <c r="F39" s="10" t="s">
        <v>100</v>
      </c>
      <c r="G39" s="7" t="str">
        <f>LEFT([2]Sheet0!H36,2)</f>
        <v>Z1</v>
      </c>
      <c r="H39" s="7">
        <f>[2]Sheet0!B36</f>
        <v>4</v>
      </c>
      <c r="I39" s="8" t="str">
        <f>[2]Sheet0!J36</f>
        <v>07:12,21</v>
      </c>
      <c r="J39" s="8" t="str">
        <f>MID([2]Sheet0!K36,2,LEN([2]Sheet0!K36)-2)</f>
        <v>17</v>
      </c>
      <c r="K39" s="8" t="str">
        <f>[2]Sheet0!M36</f>
        <v>23:29,25</v>
      </c>
      <c r="L39" s="8" t="str">
        <f>MID([2]Sheet0!N36,2,LEN([2]Sheet0!N36)-2)</f>
        <v>41</v>
      </c>
      <c r="M39" s="147">
        <f t="shared" si="0"/>
        <v>2.2065393518518515E-2</v>
      </c>
      <c r="N39">
        <f>RANK(M39,M5:M87,1)</f>
        <v>31</v>
      </c>
      <c r="O39" s="8" t="str">
        <f>[2]Sheet0!P36</f>
        <v>07:38,36</v>
      </c>
      <c r="P39" s="8" t="str">
        <f>MID([2]Sheet0!Q36,2,LEN([2]Sheet0!Q36)-2)</f>
        <v>37</v>
      </c>
      <c r="Q39" s="11" t="str">
        <f>[2]Sheet0!R36</f>
        <v>39:24,81</v>
      </c>
      <c r="R39" s="8">
        <v>43</v>
      </c>
      <c r="S39" s="8">
        <v>87</v>
      </c>
    </row>
    <row r="40" spans="1:19" ht="12.75" customHeight="1">
      <c r="A40" s="7">
        <v>36</v>
      </c>
      <c r="B40" t="str">
        <f>_xlfn.CONCAT([2]Sheet0!E37," ",[2]Sheet0!D37,)</f>
        <v>Mach Milan</v>
      </c>
      <c r="C40" t="str">
        <f>[2]Sheet0!I37</f>
        <v>ŠUTRI Prachatice</v>
      </c>
      <c r="D40" t="str">
        <f>[2]Sheet0!G37</f>
        <v>1967</v>
      </c>
      <c r="E40">
        <f>[2]Sheet0!C37</f>
        <v>61</v>
      </c>
      <c r="F40" s="10" t="s">
        <v>100</v>
      </c>
      <c r="G40" s="7" t="str">
        <f>LEFT([2]Sheet0!H37,2)</f>
        <v>M5</v>
      </c>
      <c r="H40" s="7">
        <f>[2]Sheet0!B37</f>
        <v>3</v>
      </c>
      <c r="I40" s="8" t="str">
        <f>[2]Sheet0!J37</f>
        <v>09:29,14</v>
      </c>
      <c r="J40" s="8" t="str">
        <f>MID([2]Sheet0!K37,2,LEN([2]Sheet0!K37)-2)</f>
        <v>42</v>
      </c>
      <c r="K40" s="8" t="str">
        <f>[2]Sheet0!M37</f>
        <v>20:59,30</v>
      </c>
      <c r="L40" s="8" t="str">
        <f>MID([2]Sheet0!N37,2,LEN([2]Sheet0!N37)-2)</f>
        <v>26</v>
      </c>
      <c r="M40" s="147">
        <f t="shared" si="0"/>
        <v>2.2393402777777779E-2</v>
      </c>
      <c r="N40">
        <f>RANK(M40,M5:M87,1)</f>
        <v>36</v>
      </c>
      <c r="O40" s="8" t="str">
        <f>[2]Sheet0!P37</f>
        <v>07:22,59</v>
      </c>
      <c r="P40" s="8" t="str">
        <f>MID([2]Sheet0!Q37,2,LEN([2]Sheet0!Q37)-2)</f>
        <v>32</v>
      </c>
      <c r="Q40" s="11" t="str">
        <f>[2]Sheet0!R37</f>
        <v>39:37,38</v>
      </c>
      <c r="R40" s="8">
        <v>43</v>
      </c>
      <c r="S40" s="8">
        <v>73</v>
      </c>
    </row>
    <row r="41" spans="1:19" ht="12.75" customHeight="1">
      <c r="A41" s="7">
        <v>37</v>
      </c>
      <c r="B41" t="str">
        <f>_xlfn.CONCAT([2]Sheet0!E38," ",[2]Sheet0!D38,)</f>
        <v>Mikoláš Jan</v>
      </c>
      <c r="C41" t="str">
        <f>[2]Sheet0!I38</f>
        <v>Trisk České Budějovice</v>
      </c>
      <c r="D41" t="str">
        <f>[2]Sheet0!G38</f>
        <v>1961</v>
      </c>
      <c r="E41">
        <f>[2]Sheet0!C38</f>
        <v>72</v>
      </c>
      <c r="F41" s="10" t="s">
        <v>100</v>
      </c>
      <c r="G41" s="7" t="str">
        <f>LEFT([2]Sheet0!H38,2)</f>
        <v>M6</v>
      </c>
      <c r="H41" s="7">
        <f>[2]Sheet0!B38</f>
        <v>2</v>
      </c>
      <c r="I41" s="8" t="str">
        <f>[2]Sheet0!J38</f>
        <v>08:55,22</v>
      </c>
      <c r="J41" s="8" t="str">
        <f>MID([2]Sheet0!K38,2,LEN([2]Sheet0!K38)-2)</f>
        <v>36</v>
      </c>
      <c r="K41" s="8" t="str">
        <f>[2]Sheet0!M38</f>
        <v>21:35,13</v>
      </c>
      <c r="L41" s="8" t="str">
        <f>MID([2]Sheet0!N38,2,LEN([2]Sheet0!N38)-2)</f>
        <v>33</v>
      </c>
      <c r="M41" s="147">
        <f t="shared" si="0"/>
        <v>2.2240856481481483E-2</v>
      </c>
      <c r="N41">
        <f>RANK(M41,M5:M87,1)</f>
        <v>33</v>
      </c>
      <c r="O41" s="8" t="str">
        <f>[2]Sheet0!P38</f>
        <v>07:50,60</v>
      </c>
      <c r="P41" s="8" t="str">
        <f>MID([2]Sheet0!Q38,2,LEN([2]Sheet0!Q38)-2)</f>
        <v>40</v>
      </c>
      <c r="Q41" s="11" t="str">
        <f>[2]Sheet0!R38</f>
        <v>39:52,21</v>
      </c>
      <c r="R41" s="8">
        <v>46</v>
      </c>
      <c r="S41" s="8">
        <v>72</v>
      </c>
    </row>
    <row r="42" spans="1:19" ht="12.75" customHeight="1">
      <c r="A42" s="7">
        <v>38</v>
      </c>
      <c r="B42" t="str">
        <f>_xlfn.CONCAT([2]Sheet0!E39," ",[2]Sheet0!D39,)</f>
        <v>Ludvíková Lenka</v>
      </c>
      <c r="C42" t="str">
        <f>[2]Sheet0!I39</f>
        <v>BK Nezmar ČB</v>
      </c>
      <c r="D42" t="str">
        <f>[2]Sheet0!G39</f>
        <v>1975</v>
      </c>
      <c r="E42">
        <f>[2]Sheet0!C39</f>
        <v>102</v>
      </c>
      <c r="F42" s="10" t="s">
        <v>100</v>
      </c>
      <c r="G42" s="7" t="str">
        <f>LEFT([2]Sheet0!H39,2)</f>
        <v>Z4</v>
      </c>
      <c r="H42" s="7">
        <f>[2]Sheet0!B39</f>
        <v>3</v>
      </c>
      <c r="I42" s="8" t="str">
        <f>[2]Sheet0!J39</f>
        <v>08:59,04</v>
      </c>
      <c r="J42" s="8" t="str">
        <f>MID([2]Sheet0!K39,2,LEN([2]Sheet0!K39)-2)</f>
        <v>37</v>
      </c>
      <c r="K42" s="8" t="str">
        <f>[2]Sheet0!M39</f>
        <v>21:21,42</v>
      </c>
      <c r="L42" s="8" t="str">
        <f>MID([2]Sheet0!N39,2,LEN([2]Sheet0!N39)-2)</f>
        <v>31</v>
      </c>
      <c r="M42" s="147">
        <f t="shared" si="0"/>
        <v>2.243726851851852E-2</v>
      </c>
      <c r="N42">
        <f>RANK(M42,M5:M87,1)</f>
        <v>37</v>
      </c>
      <c r="O42" s="8" t="str">
        <f>[2]Sheet0!P39</f>
        <v>07:38,22</v>
      </c>
      <c r="P42" s="8" t="str">
        <f>MID([2]Sheet0!Q39,2,LEN([2]Sheet0!Q39)-2)</f>
        <v>36</v>
      </c>
      <c r="Q42" s="11" t="str">
        <f>[2]Sheet0!R39</f>
        <v>39:56,80</v>
      </c>
      <c r="R42" s="8">
        <v>43</v>
      </c>
      <c r="S42" s="8">
        <v>86</v>
      </c>
    </row>
    <row r="43" spans="1:19" ht="12.75" customHeight="1">
      <c r="A43" s="7">
        <v>39</v>
      </c>
      <c r="B43" t="str">
        <f>_xlfn.CONCAT([2]Sheet0!E40," ",[2]Sheet0!D40,)</f>
        <v>Chaloupka Přemysl Otakar</v>
      </c>
      <c r="C43" t="str">
        <f>[2]Sheet0!I40</f>
        <v>Triatlon Lipno</v>
      </c>
      <c r="D43" t="str">
        <f>[2]Sheet0!G40</f>
        <v>2008</v>
      </c>
      <c r="E43">
        <f>[2]Sheet0!C40</f>
        <v>75</v>
      </c>
      <c r="F43" s="10" t="s">
        <v>100</v>
      </c>
      <c r="G43" s="7" t="str">
        <f>LEFT([2]Sheet0!H40,2)</f>
        <v>M1</v>
      </c>
      <c r="H43" s="7">
        <f>[2]Sheet0!B40</f>
        <v>5</v>
      </c>
      <c r="I43" s="8" t="str">
        <f>[2]Sheet0!J40</f>
        <v>07:04,05</v>
      </c>
      <c r="J43" s="8" t="str">
        <f>MID([2]Sheet0!K40,2,LEN([2]Sheet0!K40)-2)</f>
        <v>15</v>
      </c>
      <c r="K43" s="8" t="str">
        <f>[2]Sheet0!M40</f>
        <v>23:53,75</v>
      </c>
      <c r="L43" s="8" t="str">
        <f>MID([2]Sheet0!N40,2,LEN([2]Sheet0!N40)-2)</f>
        <v>43</v>
      </c>
      <c r="M43" s="147">
        <f t="shared" si="0"/>
        <v>2.2501273148148149E-2</v>
      </c>
      <c r="N43">
        <f>RANK(M43,M5:M87,1)</f>
        <v>39</v>
      </c>
      <c r="O43" s="8" t="str">
        <f>[2]Sheet0!P40</f>
        <v>07:45,20</v>
      </c>
      <c r="P43" s="8" t="str">
        <f>MID([2]Sheet0!Q40,2,LEN([2]Sheet0!Q40)-2)</f>
        <v>38</v>
      </c>
      <c r="Q43" s="11" t="str">
        <f>[2]Sheet0!R40</f>
        <v>40:09,31</v>
      </c>
      <c r="R43" s="8">
        <v>41</v>
      </c>
      <c r="S43" s="8">
        <v>71</v>
      </c>
    </row>
    <row r="44" spans="1:19" ht="12.75" customHeight="1">
      <c r="A44" s="7">
        <v>40</v>
      </c>
      <c r="B44" t="str">
        <f>_xlfn.CONCAT([2]Sheet0!E41," ",[2]Sheet0!D41,)</f>
        <v>Valdauf Radim</v>
      </c>
      <c r="C44" t="str">
        <f>[2]Sheet0!I41</f>
        <v>Hluboká nad Vltavou</v>
      </c>
      <c r="D44" t="str">
        <f>[2]Sheet0!G41</f>
        <v>1965</v>
      </c>
      <c r="E44">
        <f>[2]Sheet0!C41</f>
        <v>107</v>
      </c>
      <c r="F44" s="10" t="s">
        <v>100</v>
      </c>
      <c r="G44" s="7" t="str">
        <f>LEFT([2]Sheet0!H41,2)</f>
        <v>M5</v>
      </c>
      <c r="H44" s="7">
        <f>[2]Sheet0!B41</f>
        <v>4</v>
      </c>
      <c r="I44" s="8" t="str">
        <f>[2]Sheet0!J41</f>
        <v>09:24,04</v>
      </c>
      <c r="J44" s="8" t="str">
        <f>MID([2]Sheet0!K41,2,LEN([2]Sheet0!K41)-2)</f>
        <v>40</v>
      </c>
      <c r="K44" s="8" t="str">
        <f>[2]Sheet0!M41</f>
        <v>21:01,29</v>
      </c>
      <c r="L44" s="8" t="str">
        <f>MID([2]Sheet0!N41,2,LEN([2]Sheet0!N41)-2)</f>
        <v>27</v>
      </c>
      <c r="M44" s="147">
        <f t="shared" si="0"/>
        <v>2.2332754629629629E-2</v>
      </c>
      <c r="N44">
        <f>RANK(M44,M5:M87,1)</f>
        <v>35</v>
      </c>
      <c r="O44" s="8" t="str">
        <f>[2]Sheet0!P41</f>
        <v>08:16,93</v>
      </c>
      <c r="P44" s="8" t="str">
        <f>MID([2]Sheet0!Q41,2,LEN([2]Sheet0!Q41)-2)</f>
        <v>43</v>
      </c>
      <c r="Q44" s="11" t="str">
        <f>[2]Sheet0!R41</f>
        <v>40:26,48</v>
      </c>
      <c r="R44" s="8">
        <v>41</v>
      </c>
      <c r="S44" s="8">
        <v>70</v>
      </c>
    </row>
    <row r="45" spans="1:19" ht="12.75" customHeight="1">
      <c r="A45" s="7">
        <v>41</v>
      </c>
      <c r="B45" t="str">
        <f>_xlfn.CONCAT([2]Sheet0!E42," ",[2]Sheet0!D42,)</f>
        <v>Jahoda Vladimír</v>
      </c>
      <c r="C45" t="str">
        <f>[2]Sheet0!I42</f>
        <v>TT Tálín</v>
      </c>
      <c r="D45" t="str">
        <f>[2]Sheet0!G42</f>
        <v>1963</v>
      </c>
      <c r="E45">
        <f>[2]Sheet0!C42</f>
        <v>56</v>
      </c>
      <c r="F45" s="10" t="s">
        <v>100</v>
      </c>
      <c r="G45" s="7" t="str">
        <f>LEFT([2]Sheet0!H42,2)</f>
        <v>M6</v>
      </c>
      <c r="H45" s="7">
        <f>[2]Sheet0!B42</f>
        <v>3</v>
      </c>
      <c r="I45" s="8" t="str">
        <f>[2]Sheet0!J42</f>
        <v>08:21,03</v>
      </c>
      <c r="J45" s="8" t="str">
        <f>MID([2]Sheet0!K42,2,LEN([2]Sheet0!K42)-2)</f>
        <v>30</v>
      </c>
      <c r="K45" s="8" t="str">
        <f>[2]Sheet0!M42</f>
        <v>22:49,37</v>
      </c>
      <c r="L45" s="8" t="str">
        <f>MID([2]Sheet0!N42,2,LEN([2]Sheet0!N42)-2)</f>
        <v>39</v>
      </c>
      <c r="M45" s="147">
        <f t="shared" si="0"/>
        <v>2.2855092592592594E-2</v>
      </c>
      <c r="N45">
        <f>RANK(M45,M5:M87,1)</f>
        <v>41</v>
      </c>
      <c r="O45" s="8" t="str">
        <f>[2]Sheet0!P42</f>
        <v>08:36,48</v>
      </c>
      <c r="P45" s="8" t="str">
        <f>MID([2]Sheet0!Q42,2,LEN([2]Sheet0!Q42)-2)</f>
        <v>45</v>
      </c>
      <c r="Q45" s="11" t="str">
        <f>[2]Sheet0!R42</f>
        <v>41:31,16</v>
      </c>
      <c r="R45" s="8">
        <v>43</v>
      </c>
      <c r="S45" s="8">
        <v>69</v>
      </c>
    </row>
    <row r="46" spans="1:19" ht="12.75" customHeight="1">
      <c r="A46" s="7">
        <v>42</v>
      </c>
      <c r="B46" t="str">
        <f>_xlfn.CONCAT([2]Sheet0!E43," ",[2]Sheet0!D43,)</f>
        <v>Pilečková Jana</v>
      </c>
      <c r="C46" t="str">
        <f>[2]Sheet0!I43</f>
        <v>Žabka a Ježeček</v>
      </c>
      <c r="D46" t="str">
        <f>[2]Sheet0!G43</f>
        <v>1985</v>
      </c>
      <c r="E46">
        <f>[2]Sheet0!C43</f>
        <v>104</v>
      </c>
      <c r="G46" s="7" t="str">
        <f>LEFT([2]Sheet0!H43,2)</f>
        <v>Z3</v>
      </c>
      <c r="H46" s="7">
        <f>[2]Sheet0!B43</f>
        <v>2</v>
      </c>
      <c r="I46" s="8" t="str">
        <f>[2]Sheet0!J43</f>
        <v>09:27,72</v>
      </c>
      <c r="J46" s="8" t="str">
        <f>MID([2]Sheet0!K43,2,LEN([2]Sheet0!K43)-2)</f>
        <v>41</v>
      </c>
      <c r="K46" s="8" t="str">
        <f>[2]Sheet0!M43</f>
        <v>22:44,71</v>
      </c>
      <c r="L46" s="8" t="str">
        <f>MID([2]Sheet0!N43,2,LEN([2]Sheet0!N43)-2)</f>
        <v>38</v>
      </c>
      <c r="M46" s="147">
        <f t="shared" si="0"/>
        <v>2.4539004629629629E-2</v>
      </c>
      <c r="N46">
        <f>RANK(M46,M5:M87,1)</f>
        <v>43</v>
      </c>
      <c r="O46" s="8" t="str">
        <f>[2]Sheet0!P43</f>
        <v>07:21,29</v>
      </c>
      <c r="P46" s="8" t="str">
        <f>MID([2]Sheet0!Q43,2,LEN([2]Sheet0!Q43)-2)</f>
        <v>31</v>
      </c>
      <c r="Q46" s="11" t="str">
        <f>[2]Sheet0!R43</f>
        <v>42:41,46</v>
      </c>
    </row>
    <row r="47" spans="1:19" ht="12.75" customHeight="1">
      <c r="A47" s="7">
        <v>43</v>
      </c>
      <c r="B47" t="str">
        <f>_xlfn.CONCAT([2]Sheet0!E44," ",[2]Sheet0!D44,)</f>
        <v>Chaloupka Jirka</v>
      </c>
      <c r="C47" t="str">
        <f>[2]Sheet0!I44</f>
        <v>Triatlon Lipno</v>
      </c>
      <c r="D47" t="str">
        <f>[2]Sheet0!G44</f>
        <v>1958</v>
      </c>
      <c r="E47">
        <f>[2]Sheet0!C44</f>
        <v>76</v>
      </c>
      <c r="F47" s="10" t="s">
        <v>100</v>
      </c>
      <c r="G47" s="7" t="str">
        <f>LEFT([2]Sheet0!H44,2)</f>
        <v>M6</v>
      </c>
      <c r="H47" s="7">
        <f>[2]Sheet0!B44</f>
        <v>4</v>
      </c>
      <c r="I47" s="8" t="str">
        <f>[2]Sheet0!J44</f>
        <v>10:31,26</v>
      </c>
      <c r="J47" s="8" t="str">
        <f>MID([2]Sheet0!K44,2,LEN([2]Sheet0!K44)-2)</f>
        <v>45</v>
      </c>
      <c r="K47" s="8" t="str">
        <f>[2]Sheet0!M44</f>
        <v>22:02,51</v>
      </c>
      <c r="L47" s="8" t="str">
        <f>MID([2]Sheet0!N44,2,LEN([2]Sheet0!N44)-2)</f>
        <v>35</v>
      </c>
      <c r="M47" s="147">
        <f t="shared" si="0"/>
        <v>2.4389699074074074E-2</v>
      </c>
      <c r="N47">
        <f>RANK(M47,M5:M87,1)</f>
        <v>42</v>
      </c>
      <c r="O47" s="8" t="str">
        <f>[2]Sheet0!P44</f>
        <v>08:02,28</v>
      </c>
      <c r="P47" s="8" t="str">
        <f>MID([2]Sheet0!Q44,2,LEN([2]Sheet0!Q44)-2)</f>
        <v>42</v>
      </c>
      <c r="Q47" s="11" t="str">
        <f>[2]Sheet0!R44</f>
        <v>43:09,55</v>
      </c>
      <c r="R47" s="8">
        <v>41</v>
      </c>
      <c r="S47" s="8">
        <v>68</v>
      </c>
    </row>
    <row r="48" spans="1:19" ht="12.75" customHeight="1">
      <c r="A48" s="7">
        <v>44</v>
      </c>
      <c r="B48" t="str">
        <f>_xlfn.CONCAT([2]Sheet0!E45," ",[2]Sheet0!D45,)</f>
        <v>Pokorný Lukáš</v>
      </c>
      <c r="C48" t="str">
        <f>[2]Sheet0!I45</f>
        <v>České Budějovice</v>
      </c>
      <c r="D48" t="str">
        <f>[2]Sheet0!G45</f>
        <v>1978</v>
      </c>
      <c r="E48">
        <f>[2]Sheet0!C45</f>
        <v>66</v>
      </c>
      <c r="F48" s="10" t="s">
        <v>100</v>
      </c>
      <c r="G48" s="7" t="str">
        <f>LEFT([2]Sheet0!H45,2)</f>
        <v>M4</v>
      </c>
      <c r="H48" s="7">
        <f>[2]Sheet0!B45</f>
        <v>13</v>
      </c>
      <c r="I48" s="8" t="str">
        <f>[2]Sheet0!J45</f>
        <v>11:00,06</v>
      </c>
      <c r="J48" s="8" t="str">
        <f>MID([2]Sheet0!K45,2,LEN([2]Sheet0!K45)-2)</f>
        <v>46</v>
      </c>
      <c r="K48" s="8" t="str">
        <f>[2]Sheet0!M45</f>
        <v>26:10,89</v>
      </c>
      <c r="L48" s="8" t="str">
        <f>MID([2]Sheet0!N45,2,LEN([2]Sheet0!N45)-2)</f>
        <v>44</v>
      </c>
      <c r="M48" s="147">
        <f t="shared" si="0"/>
        <v>2.730300925925926E-2</v>
      </c>
      <c r="N48">
        <f>RANK(M48,M5:M87,1)</f>
        <v>46</v>
      </c>
      <c r="O48" s="8" t="str">
        <f>[2]Sheet0!P45</f>
        <v>07:46,38</v>
      </c>
      <c r="P48" s="8" t="str">
        <f>MID([2]Sheet0!Q45,2,LEN([2]Sheet0!Q45)-2)</f>
        <v>39</v>
      </c>
      <c r="Q48" s="11" t="str">
        <f>[2]Sheet0!R45</f>
        <v>47:05,36</v>
      </c>
      <c r="R48" s="8">
        <v>34</v>
      </c>
      <c r="S48" s="8">
        <v>67</v>
      </c>
    </row>
    <row r="49" spans="1:19" ht="12.75" customHeight="1">
      <c r="A49" s="7">
        <v>45</v>
      </c>
      <c r="B49" t="str">
        <f>_xlfn.CONCAT([2]Sheet0!E46," ",[2]Sheet0!D46,)</f>
        <v>Břicháčková Lucie</v>
      </c>
      <c r="C49" t="str">
        <f>[2]Sheet0!I46</f>
        <v>BBK - Boršovský běžecký klub</v>
      </c>
      <c r="D49" t="str">
        <f>[2]Sheet0!G46</f>
        <v>1975</v>
      </c>
      <c r="E49">
        <f>[2]Sheet0!C46</f>
        <v>68</v>
      </c>
      <c r="F49" s="10" t="s">
        <v>100</v>
      </c>
      <c r="G49" s="7" t="str">
        <f>LEFT([2]Sheet0!H46,2)</f>
        <v>Z4</v>
      </c>
      <c r="H49" s="7">
        <f>[2]Sheet0!B46</f>
        <v>4</v>
      </c>
      <c r="I49" s="8" t="str">
        <f>[2]Sheet0!J46</f>
        <v>09:44,26</v>
      </c>
      <c r="J49" s="8" t="str">
        <f>MID([2]Sheet0!K46,2,LEN([2]Sheet0!K46)-2)</f>
        <v>43</v>
      </c>
      <c r="K49" s="8" t="str">
        <f>[2]Sheet0!M46</f>
        <v>26:43,50</v>
      </c>
      <c r="L49" s="8" t="str">
        <f>MID([2]Sheet0!N46,2,LEN([2]Sheet0!N46)-2)</f>
        <v>46</v>
      </c>
      <c r="M49" s="147">
        <f t="shared" si="0"/>
        <v>2.7146759259259259E-2</v>
      </c>
      <c r="N49">
        <f>RANK(M49,M5:M87,1)</f>
        <v>45</v>
      </c>
      <c r="O49" s="8" t="str">
        <f>[2]Sheet0!P46</f>
        <v>08:32,18</v>
      </c>
      <c r="P49" s="8" t="str">
        <f>MID([2]Sheet0!Q46,2,LEN([2]Sheet0!Q46)-2)</f>
        <v>44</v>
      </c>
      <c r="Q49" s="11" t="str">
        <f>[2]Sheet0!R46</f>
        <v>47:37,66</v>
      </c>
      <c r="R49" s="8">
        <v>41</v>
      </c>
      <c r="S49" s="8">
        <v>85</v>
      </c>
    </row>
    <row r="50" spans="1:19" ht="12.75" customHeight="1">
      <c r="A50" s="7">
        <v>46</v>
      </c>
      <c r="B50" t="str">
        <f>_xlfn.CONCAT([2]Sheet0!E47," ",[2]Sheet0!D47,)</f>
        <v>Trecha Rudolf</v>
      </c>
      <c r="C50" t="str">
        <f>[2]Sheet0!I47</f>
        <v>TT Tálín</v>
      </c>
      <c r="D50" t="str">
        <f>[2]Sheet0!G47</f>
        <v>1950</v>
      </c>
      <c r="E50">
        <f>[2]Sheet0!C47</f>
        <v>105</v>
      </c>
      <c r="F50" s="10" t="s">
        <v>100</v>
      </c>
      <c r="G50" s="7" t="str">
        <f>LEFT([2]Sheet0!H47,2)</f>
        <v>M7</v>
      </c>
      <c r="H50" s="7">
        <f>[2]Sheet0!B47</f>
        <v>1</v>
      </c>
      <c r="I50" s="8" t="str">
        <f>[2]Sheet0!J47</f>
        <v>10:11,68</v>
      </c>
      <c r="J50" s="8" t="str">
        <f>MID([2]Sheet0!K47,2,LEN([2]Sheet0!K47)-2)</f>
        <v>44</v>
      </c>
      <c r="K50" s="8" t="str">
        <f>[2]Sheet0!M47</f>
        <v>26:44,25</v>
      </c>
      <c r="L50" s="8" t="str">
        <f>MID([2]Sheet0!N47,2,LEN([2]Sheet0!N47)-2)</f>
        <v>47</v>
      </c>
      <c r="M50" s="147">
        <f t="shared" si="0"/>
        <v>2.6704513888888885E-2</v>
      </c>
      <c r="N50">
        <f>RANK(M50,M5:M87,1)</f>
        <v>44</v>
      </c>
      <c r="O50" s="8" t="str">
        <f>[2]Sheet0!P47</f>
        <v>09:19,33</v>
      </c>
      <c r="P50" s="8" t="str">
        <f>MID([2]Sheet0!Q47,2,LEN([2]Sheet0!Q47)-2)</f>
        <v>46</v>
      </c>
      <c r="Q50" s="11" t="str">
        <f>[2]Sheet0!R47</f>
        <v>47:46,60</v>
      </c>
      <c r="R50" s="8">
        <v>50</v>
      </c>
      <c r="S50" s="8">
        <v>66</v>
      </c>
    </row>
    <row r="51" spans="1:19" ht="12.75" customHeight="1">
      <c r="A51" s="7">
        <v>47</v>
      </c>
      <c r="B51" t="str">
        <f>_xlfn.CONCAT([2]Sheet0!E48," ",[2]Sheet0!D48,)</f>
        <v>Matouš Petr</v>
      </c>
      <c r="C51" t="str">
        <f>[2]Sheet0!I48</f>
        <v>TT Tálín</v>
      </c>
      <c r="D51" t="str">
        <f>[2]Sheet0!G48</f>
        <v>1949</v>
      </c>
      <c r="E51">
        <f>[2]Sheet0!C48</f>
        <v>74</v>
      </c>
      <c r="F51" s="10" t="s">
        <v>100</v>
      </c>
      <c r="G51" s="7" t="str">
        <f>LEFT([2]Sheet0!H48,2)</f>
        <v>M7</v>
      </c>
      <c r="H51" s="7">
        <f>[2]Sheet0!B48</f>
        <v>2</v>
      </c>
      <c r="I51" s="8" t="str">
        <f>[2]Sheet0!J48</f>
        <v>11:26,42</v>
      </c>
      <c r="J51" s="8" t="str">
        <f>MID([2]Sheet0!K48,2,LEN([2]Sheet0!K48)-2)</f>
        <v>48</v>
      </c>
      <c r="K51" s="8" t="str">
        <f>[2]Sheet0!M48</f>
        <v>26:40,99</v>
      </c>
      <c r="L51" s="8" t="str">
        <f>MID([2]Sheet0!N48,2,LEN([2]Sheet0!N48)-2)</f>
        <v>45</v>
      </c>
      <c r="M51" s="147">
        <f t="shared" si="0"/>
        <v>2.7892939814814815E-2</v>
      </c>
      <c r="N51">
        <f>RANK(M51,M5:M87,1)</f>
        <v>47</v>
      </c>
      <c r="O51" s="8" t="str">
        <f>[2]Sheet0!P48</f>
        <v>11:15,59</v>
      </c>
      <c r="P51" s="8" t="str">
        <f>MID([2]Sheet0!Q48,2,LEN([2]Sheet0!Q48)-2)</f>
        <v>48</v>
      </c>
      <c r="Q51" s="11" t="str">
        <f>[2]Sheet0!R48</f>
        <v>51:25,54</v>
      </c>
      <c r="R51" s="8">
        <v>46</v>
      </c>
      <c r="S51" s="8">
        <v>65</v>
      </c>
    </row>
    <row r="52" spans="1:19" ht="12.75" customHeight="1">
      <c r="A52" s="7">
        <v>48</v>
      </c>
      <c r="B52" t="str">
        <f>_xlfn.CONCAT([2]Sheet0!E49," ",[2]Sheet0!D49,)</f>
        <v>Holubová Petra</v>
      </c>
      <c r="C52" t="str">
        <f>[2]Sheet0!I49</f>
        <v>Triatlon team Tálín</v>
      </c>
      <c r="D52" t="str">
        <f>[2]Sheet0!G49</f>
        <v>1974</v>
      </c>
      <c r="E52">
        <f>[2]Sheet0!C49</f>
        <v>88</v>
      </c>
      <c r="F52" s="10" t="s">
        <v>100</v>
      </c>
      <c r="G52" s="7" t="str">
        <f>LEFT([2]Sheet0!H49,2)</f>
        <v>Z5</v>
      </c>
      <c r="H52" s="7">
        <f>[2]Sheet0!B49</f>
        <v>2</v>
      </c>
      <c r="I52" s="8" t="str">
        <f>[2]Sheet0!J49</f>
        <v>11:18,23</v>
      </c>
      <c r="J52" s="8" t="str">
        <f>MID([2]Sheet0!K49,2,LEN([2]Sheet0!K49)-2)</f>
        <v>47</v>
      </c>
      <c r="K52" s="8" t="str">
        <f>[2]Sheet0!M49</f>
        <v>28:22,63</v>
      </c>
      <c r="L52" s="8" t="str">
        <f>MID([2]Sheet0!N49,2,LEN([2]Sheet0!N49)-2)</f>
        <v>48</v>
      </c>
      <c r="M52" s="147">
        <f t="shared" si="0"/>
        <v>2.9721643518518515E-2</v>
      </c>
      <c r="N52">
        <f>RANK(M52,M5:M87,1)</f>
        <v>48</v>
      </c>
      <c r="O52" s="8" t="str">
        <f>[2]Sheet0!P49</f>
        <v>09:39,71</v>
      </c>
      <c r="P52" s="8" t="str">
        <f>MID([2]Sheet0!Q49,2,LEN([2]Sheet0!Q49)-2)</f>
        <v>47</v>
      </c>
      <c r="Q52" s="11" t="str">
        <f>[2]Sheet0!R49</f>
        <v>52:27,66</v>
      </c>
      <c r="R52" s="8">
        <v>46</v>
      </c>
      <c r="S52" s="8">
        <v>84</v>
      </c>
    </row>
    <row r="53" spans="1:19" ht="12.75" customHeight="1">
      <c r="A53" s="7" t="s">
        <v>348</v>
      </c>
      <c r="B53" t="str">
        <f>_xlfn.CONCAT([2]Sheet0!E50," ",[2]Sheet0!D50,)</f>
        <v>Tučková Tereza</v>
      </c>
      <c r="C53" t="str">
        <f>[2]Sheet0!I50</f>
        <v>TriSK ČB</v>
      </c>
      <c r="D53" t="str">
        <f>[2]Sheet0!G50</f>
        <v>2007</v>
      </c>
      <c r="E53">
        <f>[2]Sheet0!C50</f>
        <v>82</v>
      </c>
      <c r="F53" s="10" t="s">
        <v>100</v>
      </c>
      <c r="G53" s="7" t="str">
        <f>LEFT([2]Sheet0!H50,2)</f>
        <v>Z1</v>
      </c>
      <c r="H53" s="7" t="str">
        <f>[2]Sheet0!B50</f>
        <v>DNS</v>
      </c>
      <c r="M53" s="147"/>
      <c r="N53"/>
      <c r="Q53" s="11" t="str">
        <f>[2]Sheet0!R50</f>
        <v/>
      </c>
    </row>
    <row r="54" spans="1:19" ht="12.75" customHeight="1">
      <c r="A54" s="7" t="s">
        <v>348</v>
      </c>
      <c r="B54" t="str">
        <f>_xlfn.CONCAT([2]Sheet0!E51," ",[2]Sheet0!D51,)</f>
        <v>Červený Petr</v>
      </c>
      <c r="C54" t="str">
        <f>[2]Sheet0!I51</f>
        <v>DINOS TT</v>
      </c>
      <c r="D54" t="str">
        <f>[2]Sheet0!G51</f>
        <v>1973</v>
      </c>
      <c r="E54">
        <f>[2]Sheet0!C51</f>
        <v>89</v>
      </c>
      <c r="F54" s="10" t="s">
        <v>100</v>
      </c>
      <c r="G54" s="7" t="str">
        <f>LEFT([2]Sheet0!H51,2)</f>
        <v>M5</v>
      </c>
      <c r="H54" s="7" t="str">
        <f>[2]Sheet0!B51</f>
        <v>DNS</v>
      </c>
      <c r="M54" s="147"/>
      <c r="N54"/>
      <c r="Q54" s="11" t="str">
        <f>[2]Sheet0!R51</f>
        <v/>
      </c>
    </row>
    <row r="55" spans="1:19" ht="12.75" customHeight="1">
      <c r="A55" s="7" t="s">
        <v>349</v>
      </c>
      <c r="B55" t="str">
        <f>_xlfn.CONCAT([2]Sheet0!E52," ",[2]Sheet0!D52,)</f>
        <v>Křikava Bronislav</v>
      </c>
      <c r="C55" t="str">
        <f>[2]Sheet0!I52</f>
        <v>Srubec</v>
      </c>
      <c r="D55" t="str">
        <f>[2]Sheet0!G52</f>
        <v>1972</v>
      </c>
      <c r="E55">
        <f>[2]Sheet0!C52</f>
        <v>55</v>
      </c>
      <c r="F55" s="10" t="s">
        <v>100</v>
      </c>
      <c r="G55" s="7" t="str">
        <f>LEFT([2]Sheet0!H52,2)</f>
        <v>M5</v>
      </c>
      <c r="H55" s="7" t="str">
        <f>[2]Sheet0!B52</f>
        <v>DSQ</v>
      </c>
      <c r="M55" s="147"/>
      <c r="N55"/>
      <c r="Q55" s="11" t="str">
        <f>[2]Sheet0!R52</f>
        <v/>
      </c>
    </row>
    <row r="56" spans="1:19" ht="12.75" customHeight="1">
      <c r="A56" s="7" t="s">
        <v>349</v>
      </c>
      <c r="B56" t="str">
        <f>_xlfn.CONCAT([2]Sheet0!E53," ",[2]Sheet0!D53,)</f>
        <v>Bartůněk Josef</v>
      </c>
      <c r="C56" t="str">
        <f>[2]Sheet0!I53</f>
        <v>Tábor</v>
      </c>
      <c r="D56" t="str">
        <f>[2]Sheet0!G53</f>
        <v>1982</v>
      </c>
      <c r="E56">
        <f>[2]Sheet0!C53</f>
        <v>97</v>
      </c>
      <c r="F56" s="10" t="s">
        <v>100</v>
      </c>
      <c r="G56" s="7" t="str">
        <f>LEFT([2]Sheet0!H53,2)</f>
        <v>M4</v>
      </c>
      <c r="H56" s="7" t="str">
        <f>[2]Sheet0!B53</f>
        <v>DSQ</v>
      </c>
      <c r="M56" s="147"/>
      <c r="N56"/>
      <c r="Q56" s="11" t="str">
        <f>[2]Sheet0!R53</f>
        <v/>
      </c>
    </row>
    <row r="57" spans="1:19" ht="12.75" customHeight="1">
      <c r="N57"/>
    </row>
    <row r="58" spans="1:19" ht="12.75" customHeight="1">
      <c r="N58"/>
    </row>
    <row r="59" spans="1:19" ht="12.75" customHeight="1">
      <c r="N59"/>
    </row>
    <row r="60" spans="1:19" ht="12.75" customHeight="1">
      <c r="N60"/>
    </row>
    <row r="61" spans="1:19" ht="12.75" customHeight="1">
      <c r="N61"/>
    </row>
    <row r="62" spans="1:19" ht="12.75" customHeight="1">
      <c r="N62"/>
    </row>
    <row r="63" spans="1:19" ht="12.75" customHeight="1">
      <c r="N63"/>
    </row>
    <row r="64" spans="1:19" ht="12.75" customHeight="1">
      <c r="N64"/>
    </row>
    <row r="65" spans="14:14" ht="12.75" customHeight="1">
      <c r="N65"/>
    </row>
    <row r="66" spans="14:14" ht="12.75" customHeight="1">
      <c r="N66"/>
    </row>
    <row r="67" spans="14:14" ht="12.75" customHeight="1">
      <c r="N67"/>
    </row>
    <row r="68" spans="14:14" ht="12.75" customHeight="1">
      <c r="N68"/>
    </row>
    <row r="69" spans="14:14" ht="12.75" customHeight="1">
      <c r="N69"/>
    </row>
    <row r="70" spans="14:14" ht="12.75" customHeight="1">
      <c r="N70"/>
    </row>
    <row r="71" spans="14:14" ht="12.75" customHeight="1">
      <c r="N71"/>
    </row>
    <row r="72" spans="14:14" ht="12.75" customHeight="1">
      <c r="N72"/>
    </row>
    <row r="73" spans="14:14" ht="12.75" customHeight="1">
      <c r="N73"/>
    </row>
    <row r="74" spans="14:14" ht="12.75" customHeight="1">
      <c r="N74"/>
    </row>
    <row r="75" spans="14:14" ht="12.75" customHeight="1">
      <c r="N75"/>
    </row>
    <row r="76" spans="14:14" ht="12.75" customHeight="1">
      <c r="N76"/>
    </row>
    <row r="77" spans="14:14" ht="12.75" customHeight="1">
      <c r="N77"/>
    </row>
    <row r="78" spans="14:14" ht="12.75" customHeight="1">
      <c r="N78"/>
    </row>
    <row r="79" spans="14:14" ht="12.75" customHeight="1">
      <c r="N79"/>
    </row>
    <row r="80" spans="14:14" ht="12.75" customHeight="1">
      <c r="N80"/>
    </row>
    <row r="81" spans="14:14" ht="12.75" customHeight="1">
      <c r="N81"/>
    </row>
    <row r="82" spans="14:14" ht="12.75" customHeight="1">
      <c r="N82"/>
    </row>
    <row r="83" spans="14:14" ht="12.75" customHeight="1">
      <c r="N83"/>
    </row>
    <row r="84" spans="14:14" ht="12.75" customHeight="1">
      <c r="N84"/>
    </row>
    <row r="85" spans="14:14" ht="12.75" customHeight="1">
      <c r="N85"/>
    </row>
    <row r="86" spans="14:14" ht="12.75" customHeight="1">
      <c r="N86"/>
    </row>
    <row r="87" spans="14:14" ht="12.75" customHeight="1">
      <c r="N87"/>
    </row>
  </sheetData>
  <sheetProtection selectLockedCells="1" selectUnlockedCells="1"/>
  <mergeCells count="2">
    <mergeCell ref="A1:Q1"/>
    <mergeCell ref="A2:Q2"/>
  </mergeCells>
  <pageMargins left="0.59055118110236215" right="0.51181102362204722" top="0.39370078740157483" bottom="0.39370078740157483" header="0.51181102362204722" footer="0.51181102362204722"/>
  <pageSetup paperSize="9" scale="96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06"/>
  <sheetViews>
    <sheetView topLeftCell="A21" zoomScaleNormal="100" workbookViewId="0">
      <selection sqref="A1:Q1"/>
    </sheetView>
  </sheetViews>
  <sheetFormatPr defaultColWidth="8.81640625" defaultRowHeight="12.75" customHeight="1"/>
  <cols>
    <col min="1" max="1" width="4.26953125" style="7" customWidth="1"/>
    <col min="2" max="2" width="17.7265625" customWidth="1"/>
    <col min="3" max="3" width="19.26953125" customWidth="1"/>
    <col min="4" max="4" width="5.7265625" style="8" customWidth="1"/>
    <col min="5" max="5" width="4.26953125" customWidth="1"/>
    <col min="6" max="6" width="4.26953125" style="9" customWidth="1"/>
    <col min="7" max="7" width="4.26953125" style="11" customWidth="1"/>
    <col min="8" max="8" width="3.7265625" style="10" customWidth="1"/>
    <col min="9" max="9" width="8.1796875" bestFit="1" customWidth="1"/>
    <col min="10" max="10" width="3" style="153" bestFit="1" customWidth="1"/>
    <col min="11" max="11" width="8.7265625" customWidth="1"/>
    <col min="12" max="12" width="4.1796875" style="181" bestFit="1" customWidth="1"/>
    <col min="13" max="13" width="8.7265625" customWidth="1"/>
    <col min="14" max="14" width="3" style="150" bestFit="1" customWidth="1"/>
    <col min="15" max="15" width="8.7265625" style="8" customWidth="1"/>
    <col min="16" max="16" width="3.7265625" style="153" customWidth="1"/>
    <col min="17" max="17" width="10.26953125" style="11" customWidth="1"/>
    <col min="18" max="19" width="4.26953125" style="8" customWidth="1"/>
  </cols>
  <sheetData>
    <row r="1" spans="1:19" ht="15" customHeight="1">
      <c r="A1" s="201" t="s">
        <v>350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9" ht="15" customHeight="1">
      <c r="A2" s="201" t="s">
        <v>107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</row>
    <row r="3" spans="1:19" ht="15" customHeight="1">
      <c r="A3" s="12"/>
      <c r="D3"/>
      <c r="F3" s="184"/>
      <c r="G3" s="12"/>
      <c r="H3" s="12"/>
      <c r="N3" s="148"/>
      <c r="Q3" s="14"/>
    </row>
    <row r="4" spans="1:19" ht="15" customHeight="1">
      <c r="A4" s="14" t="s">
        <v>91</v>
      </c>
      <c r="B4" s="12" t="s">
        <v>1</v>
      </c>
      <c r="C4" s="12" t="s">
        <v>2</v>
      </c>
      <c r="D4" s="12" t="s">
        <v>3</v>
      </c>
      <c r="E4" s="12" t="s">
        <v>92</v>
      </c>
      <c r="F4" s="20" t="s">
        <v>93</v>
      </c>
      <c r="G4" s="12" t="s">
        <v>4</v>
      </c>
      <c r="H4" s="12" t="s">
        <v>5</v>
      </c>
      <c r="I4" s="12" t="s">
        <v>94</v>
      </c>
      <c r="J4" s="154" t="s">
        <v>5</v>
      </c>
      <c r="K4" s="12" t="s">
        <v>95</v>
      </c>
      <c r="L4" s="182" t="s">
        <v>5</v>
      </c>
      <c r="M4" s="12" t="s">
        <v>96</v>
      </c>
      <c r="N4" s="149" t="s">
        <v>5</v>
      </c>
      <c r="O4" s="14" t="s">
        <v>97</v>
      </c>
      <c r="P4" s="154" t="s">
        <v>5</v>
      </c>
      <c r="Q4" s="14" t="s">
        <v>98</v>
      </c>
      <c r="R4" s="11" t="s">
        <v>6</v>
      </c>
      <c r="S4" s="11" t="s">
        <v>7</v>
      </c>
    </row>
    <row r="5" spans="1:19" ht="12.75" customHeight="1">
      <c r="A5" s="7">
        <v>1</v>
      </c>
      <c r="B5" s="134" t="str">
        <f>[3]Sheet1!F3</f>
        <v>Korous, David</v>
      </c>
      <c r="C5" s="138" t="str">
        <f>[3]Sheet1!H3</f>
        <v>Brno triatlon team</v>
      </c>
      <c r="D5" s="9">
        <f>[3]Sheet1!G3</f>
        <v>2004</v>
      </c>
      <c r="E5" s="9">
        <f>[3]Sheet1!E3</f>
        <v>93</v>
      </c>
      <c r="F5" s="185"/>
      <c r="G5" s="10" t="str">
        <f>[3]Sheet1!C3</f>
        <v>M2</v>
      </c>
      <c r="H5" s="139" t="str">
        <f>[3]Sheet1!D3</f>
        <v>1.</v>
      </c>
      <c r="I5" s="147">
        <f>TIME(0,LEFT([3]Sheet1!I3,2),RIGHT([3]Sheet1!I3,2))</f>
        <v>5.5439814814814813E-3</v>
      </c>
      <c r="J5" s="153" t="str">
        <f>[3]Sheet1!J3</f>
        <v>1.</v>
      </c>
      <c r="K5" s="147">
        <f>TIME(0,LEFT([3]Sheet1!K3,2),RIGHT([3]Sheet1!K3,2))</f>
        <v>2.5844907407407407E-2</v>
      </c>
      <c r="L5" s="181" t="str">
        <f>[3]Sheet1!L3</f>
        <v>1.</v>
      </c>
      <c r="M5" s="180">
        <f t="shared" ref="M5:M36" si="0">I5+K5</f>
        <v>3.138888888888889E-2</v>
      </c>
      <c r="N5">
        <f>RANK(M5,M5:M87,1)</f>
        <v>1</v>
      </c>
      <c r="O5" s="151">
        <f>TIME(0,LEFT([3]Sheet1!M3,2),RIGHT([3]Sheet1!M3,2))</f>
        <v>1.59375E-2</v>
      </c>
      <c r="P5" s="153" t="str">
        <f>[3]Sheet1!N3</f>
        <v>1.</v>
      </c>
      <c r="Q5" s="183" t="str">
        <f>[3]Sheet1!O3</f>
        <v>1:08:09</v>
      </c>
    </row>
    <row r="6" spans="1:19" ht="12.75" customHeight="1">
      <c r="A6" s="7">
        <v>2</v>
      </c>
      <c r="B6" s="134" t="str">
        <f>[3]Sheet1!F4</f>
        <v>Fencl, Jiří</v>
      </c>
      <c r="C6" s="138" t="str">
        <f>[3]Sheet1!H4</f>
        <v>Kombitch team</v>
      </c>
      <c r="D6" s="9">
        <f>[3]Sheet1!G4</f>
        <v>1999</v>
      </c>
      <c r="E6" s="9">
        <f>[3]Sheet1!E4</f>
        <v>75</v>
      </c>
      <c r="F6" s="185" t="s">
        <v>100</v>
      </c>
      <c r="G6" s="10" t="str">
        <f>[3]Sheet1!C4</f>
        <v>M2</v>
      </c>
      <c r="H6" s="139" t="str">
        <f>[3]Sheet1!D4</f>
        <v>2.</v>
      </c>
      <c r="I6" s="147">
        <f>TIME(0,LEFT([3]Sheet1!I4,2),RIGHT([3]Sheet1!I4,2))</f>
        <v>5.9259259259259256E-3</v>
      </c>
      <c r="J6" s="153" t="str">
        <f>[3]Sheet1!J4</f>
        <v>2.</v>
      </c>
      <c r="K6" s="147">
        <f>TIME(0,LEFT([3]Sheet1!K4,2),RIGHT([3]Sheet1!K4,2))</f>
        <v>2.8136574074074074E-2</v>
      </c>
      <c r="L6" s="181" t="str">
        <f>[3]Sheet1!L4</f>
        <v>8.</v>
      </c>
      <c r="M6" s="180">
        <f t="shared" si="0"/>
        <v>3.4062500000000002E-2</v>
      </c>
      <c r="N6">
        <f>RANK(M6,M5:M87,1)</f>
        <v>2</v>
      </c>
      <c r="O6" s="151">
        <f>TIME(0,LEFT([3]Sheet1!M4,2),RIGHT([3]Sheet1!M4,2))</f>
        <v>1.7094907407407406E-2</v>
      </c>
      <c r="P6" s="153" t="str">
        <f>[3]Sheet1!N4</f>
        <v>2.</v>
      </c>
      <c r="Q6" s="183" t="str">
        <f>[3]Sheet1!O4</f>
        <v>1:13:40</v>
      </c>
      <c r="R6" s="8">
        <v>50</v>
      </c>
      <c r="S6" s="8">
        <v>100</v>
      </c>
    </row>
    <row r="7" spans="1:19" ht="12.75" customHeight="1">
      <c r="A7" s="7">
        <v>3</v>
      </c>
      <c r="B7" s="134" t="str">
        <f>[3]Sheet1!F5</f>
        <v>Losos, Radek</v>
      </c>
      <c r="C7" s="138" t="str">
        <f>[3]Sheet1!H5</f>
        <v>KERBEROS Team</v>
      </c>
      <c r="D7" s="9">
        <f>[3]Sheet1!G5</f>
        <v>1986</v>
      </c>
      <c r="E7" s="9">
        <f>[3]Sheet1!E5</f>
        <v>92</v>
      </c>
      <c r="F7" s="185" t="s">
        <v>100</v>
      </c>
      <c r="G7" s="10" t="str">
        <f>[3]Sheet1!C5</f>
        <v>M3</v>
      </c>
      <c r="H7" s="139" t="str">
        <f>[3]Sheet1!D5</f>
        <v>1.</v>
      </c>
      <c r="I7" s="147">
        <f>TIME(0,LEFT([3]Sheet1!I5,2),RIGHT([3]Sheet1!I5,2))</f>
        <v>7.2106481481481483E-3</v>
      </c>
      <c r="J7" s="153" t="str">
        <f>[3]Sheet1!J5</f>
        <v>14.</v>
      </c>
      <c r="K7" s="147">
        <f>TIME(0,LEFT([3]Sheet1!K5,2),RIGHT([3]Sheet1!K5,2))</f>
        <v>2.7118055555555555E-2</v>
      </c>
      <c r="L7" s="181" t="str">
        <f>[3]Sheet1!L5</f>
        <v>3.</v>
      </c>
      <c r="M7" s="180">
        <f t="shared" si="0"/>
        <v>3.4328703703703702E-2</v>
      </c>
      <c r="N7">
        <f>RANK(M7,M5:M87,1)</f>
        <v>5</v>
      </c>
      <c r="O7" s="151">
        <f>TIME(0,LEFT([3]Sheet1!M5,2),RIGHT([3]Sheet1!M5,2))</f>
        <v>1.7662037037037039E-2</v>
      </c>
      <c r="P7" s="153" t="str">
        <f>[3]Sheet1!N5</f>
        <v>3.</v>
      </c>
      <c r="Q7" s="183" t="str">
        <f>[3]Sheet1!O5</f>
        <v>1:14:52</v>
      </c>
      <c r="R7" s="8">
        <v>50</v>
      </c>
      <c r="S7" s="8">
        <v>96</v>
      </c>
    </row>
    <row r="8" spans="1:19" ht="12.75" customHeight="1">
      <c r="A8" s="7">
        <v>4</v>
      </c>
      <c r="B8" s="134" t="str">
        <f>[3]Sheet1!F6</f>
        <v>Korous, Martin</v>
      </c>
      <c r="C8" s="138" t="str">
        <f>[3]Sheet1!H6</f>
        <v>Triatlon Team Tábor</v>
      </c>
      <c r="D8" s="9">
        <f>[3]Sheet1!G6</f>
        <v>1974</v>
      </c>
      <c r="E8" s="9">
        <f>[3]Sheet1!E6</f>
        <v>30</v>
      </c>
      <c r="F8" s="185" t="s">
        <v>100</v>
      </c>
      <c r="G8" s="10" t="str">
        <f>[3]Sheet1!C6</f>
        <v>M5</v>
      </c>
      <c r="H8" s="139" t="str">
        <f>[3]Sheet1!D6</f>
        <v>1.</v>
      </c>
      <c r="I8" s="147">
        <f>TIME(0,LEFT([3]Sheet1!I6,2),RIGHT([3]Sheet1!I6,2))</f>
        <v>7.4305555555555557E-3</v>
      </c>
      <c r="J8" s="153" t="str">
        <f>[3]Sheet1!J6</f>
        <v>17.</v>
      </c>
      <c r="K8" s="147">
        <f>TIME(0,LEFT([3]Sheet1!K6,2),RIGHT([3]Sheet1!K6,2))</f>
        <v>2.6863425925925926E-2</v>
      </c>
      <c r="L8" s="181" t="str">
        <f>[3]Sheet1!L6</f>
        <v>2.</v>
      </c>
      <c r="M8" s="180">
        <f t="shared" si="0"/>
        <v>3.4293981481481481E-2</v>
      </c>
      <c r="N8">
        <f>RANK(M8,M5:M87,1)</f>
        <v>3</v>
      </c>
      <c r="O8" s="151">
        <f>TIME(0,LEFT([3]Sheet1!M6,2),RIGHT([3]Sheet1!M6,2))</f>
        <v>1.818287037037037E-2</v>
      </c>
      <c r="P8" s="153" t="str">
        <f>[3]Sheet1!N6</f>
        <v>5.</v>
      </c>
      <c r="Q8" s="183" t="str">
        <f>[3]Sheet1!O6</f>
        <v>1:15:34</v>
      </c>
      <c r="R8" s="8">
        <v>50</v>
      </c>
      <c r="S8" s="8">
        <v>93</v>
      </c>
    </row>
    <row r="9" spans="1:19" ht="12.75" customHeight="1">
      <c r="A9" s="7">
        <v>5</v>
      </c>
      <c r="B9" s="134" t="str">
        <f>[3]Sheet1!F7</f>
        <v>Fencl, Marek</v>
      </c>
      <c r="C9" s="138" t="str">
        <f>[3]Sheet1!H7</f>
        <v>Kombitch Team</v>
      </c>
      <c r="D9" s="9">
        <f>[3]Sheet1!G7</f>
        <v>1997</v>
      </c>
      <c r="E9" s="9">
        <f>[3]Sheet1!E7</f>
        <v>87</v>
      </c>
      <c r="F9" s="185" t="s">
        <v>100</v>
      </c>
      <c r="G9" s="10" t="str">
        <f>[3]Sheet1!C7</f>
        <v>M2</v>
      </c>
      <c r="H9" s="139" t="str">
        <f>[3]Sheet1!D7</f>
        <v>3.</v>
      </c>
      <c r="I9" s="147">
        <f>TIME(0,LEFT([3]Sheet1!I7,2),RIGHT([3]Sheet1!I7,2))</f>
        <v>6.898148148148148E-3</v>
      </c>
      <c r="J9" s="153" t="str">
        <f>[3]Sheet1!J7</f>
        <v>9.</v>
      </c>
      <c r="K9" s="147">
        <f>TIME(0,LEFT([3]Sheet1!K7,2),RIGHT([3]Sheet1!K7,2))</f>
        <v>2.8136574074074074E-2</v>
      </c>
      <c r="L9" s="181" t="str">
        <f>[3]Sheet1!L7</f>
        <v>9.</v>
      </c>
      <c r="M9" s="180">
        <f t="shared" si="0"/>
        <v>3.5034722222222224E-2</v>
      </c>
      <c r="N9">
        <f>RANK(M9,M5:M87,1)</f>
        <v>6</v>
      </c>
      <c r="O9" s="151">
        <f>TIME(0,LEFT([3]Sheet1!M7,2),RIGHT([3]Sheet1!M7,2))</f>
        <v>1.7777777777777778E-2</v>
      </c>
      <c r="P9" s="153" t="str">
        <f>[3]Sheet1!N7</f>
        <v>4.</v>
      </c>
      <c r="Q9" s="183" t="str">
        <f>[3]Sheet1!O7</f>
        <v>1:16:03</v>
      </c>
      <c r="R9" s="8">
        <v>46</v>
      </c>
      <c r="S9" s="8">
        <v>91</v>
      </c>
    </row>
    <row r="10" spans="1:19" ht="12.75" customHeight="1">
      <c r="A10" s="7">
        <v>6</v>
      </c>
      <c r="B10" s="134" t="str">
        <f>[3]Sheet1!F8</f>
        <v>Jakubec, Matěj</v>
      </c>
      <c r="C10" s="138" t="str">
        <f>[3]Sheet1!H8</f>
        <v>Kombitch team</v>
      </c>
      <c r="D10" s="9">
        <f>[3]Sheet1!G8</f>
        <v>1997</v>
      </c>
      <c r="E10" s="9">
        <f>[3]Sheet1!E8</f>
        <v>22</v>
      </c>
      <c r="F10" s="185" t="s">
        <v>100</v>
      </c>
      <c r="G10" s="10" t="str">
        <f>[3]Sheet1!C8</f>
        <v>M2</v>
      </c>
      <c r="H10" s="139" t="str">
        <f>[3]Sheet1!D8</f>
        <v>4.</v>
      </c>
      <c r="I10" s="147">
        <f>TIME(0,LEFT([3]Sheet1!I8,2),RIGHT([3]Sheet1!I8,2))</f>
        <v>7.1296296296296299E-3</v>
      </c>
      <c r="J10" s="153" t="str">
        <f>[3]Sheet1!J8</f>
        <v>11.</v>
      </c>
      <c r="K10" s="147">
        <f>TIME(0,LEFT([3]Sheet1!K8,2),RIGHT([3]Sheet1!K8,2))</f>
        <v>2.71875E-2</v>
      </c>
      <c r="L10" s="181" t="str">
        <f>[3]Sheet1!L8</f>
        <v>4.</v>
      </c>
      <c r="M10" s="180">
        <f t="shared" si="0"/>
        <v>3.4317129629629628E-2</v>
      </c>
      <c r="N10">
        <f>RANK(M10,M5:M87,1)</f>
        <v>4</v>
      </c>
      <c r="O10" s="151">
        <f>TIME(0,LEFT([3]Sheet1!M8,2),RIGHT([3]Sheet1!M8,2))</f>
        <v>1.8993055555555555E-2</v>
      </c>
      <c r="P10" s="153" t="str">
        <f>[3]Sheet1!N8</f>
        <v>12.</v>
      </c>
      <c r="Q10" s="183" t="str">
        <f>[3]Sheet1!O8</f>
        <v>1:16:46</v>
      </c>
      <c r="R10" s="8">
        <v>43</v>
      </c>
      <c r="S10" s="8">
        <v>90</v>
      </c>
    </row>
    <row r="11" spans="1:19" ht="12.75" customHeight="1">
      <c r="A11" s="7">
        <v>7</v>
      </c>
      <c r="B11" s="134" t="str">
        <f>[3]Sheet1!F9</f>
        <v>Plánek, Karel</v>
      </c>
      <c r="C11" s="138" t="str">
        <f>[3]Sheet1!H9</f>
        <v>ŠuTri Prachatice</v>
      </c>
      <c r="D11" s="9">
        <f>[3]Sheet1!G9</f>
        <v>1976</v>
      </c>
      <c r="E11" s="9">
        <f>[3]Sheet1!E9</f>
        <v>133</v>
      </c>
      <c r="F11" s="185" t="s">
        <v>100</v>
      </c>
      <c r="G11" s="10" t="str">
        <f>[3]Sheet1!C9</f>
        <v>M4</v>
      </c>
      <c r="H11" s="139" t="str">
        <f>[3]Sheet1!D9</f>
        <v>1.</v>
      </c>
      <c r="I11" s="147">
        <f>TIME(0,LEFT([3]Sheet1!I9,2),RIGHT([3]Sheet1!I9,2))</f>
        <v>7.7314814814814815E-3</v>
      </c>
      <c r="J11" s="153" t="str">
        <f>[3]Sheet1!J9</f>
        <v>25.</v>
      </c>
      <c r="K11" s="147">
        <f>TIME(0,LEFT([3]Sheet1!K9,2),RIGHT([3]Sheet1!K9,2))</f>
        <v>2.732638888888889E-2</v>
      </c>
      <c r="L11" s="181" t="str">
        <f>[3]Sheet1!L9</f>
        <v>5.</v>
      </c>
      <c r="M11" s="180">
        <f t="shared" si="0"/>
        <v>3.5057870370370371E-2</v>
      </c>
      <c r="N11">
        <f>RANK(M11,M5:M87,1)</f>
        <v>7</v>
      </c>
      <c r="O11" s="151">
        <f>TIME(0,LEFT([3]Sheet1!M9,2),RIGHT([3]Sheet1!M9,2))</f>
        <v>1.8645833333333334E-2</v>
      </c>
      <c r="P11" s="153" t="str">
        <f>[3]Sheet1!N9</f>
        <v>9.</v>
      </c>
      <c r="Q11" s="183" t="str">
        <f>[3]Sheet1!O9</f>
        <v>1:17:20</v>
      </c>
      <c r="R11" s="8">
        <v>50</v>
      </c>
      <c r="S11" s="8">
        <v>89</v>
      </c>
    </row>
    <row r="12" spans="1:19" ht="12.75" customHeight="1">
      <c r="A12" s="7">
        <v>8</v>
      </c>
      <c r="B12" s="134" t="str">
        <f>[3]Sheet1!F10</f>
        <v>Profant, Vladimír</v>
      </c>
      <c r="C12" s="138" t="str">
        <f>[3]Sheet1!H10</f>
        <v>Dinos TT</v>
      </c>
      <c r="D12" s="9">
        <f>[3]Sheet1!G10</f>
        <v>1970</v>
      </c>
      <c r="E12" s="9">
        <f>[3]Sheet1!E10</f>
        <v>48</v>
      </c>
      <c r="F12" s="185" t="s">
        <v>100</v>
      </c>
      <c r="G12" s="10" t="str">
        <f>[3]Sheet1!C10</f>
        <v>M5</v>
      </c>
      <c r="H12" s="139" t="str">
        <f>[3]Sheet1!D10</f>
        <v>2.</v>
      </c>
      <c r="I12" s="147">
        <f>TIME(0,LEFT([3]Sheet1!I10,2),RIGHT([3]Sheet1!I10,2))</f>
        <v>7.4999999999999997E-3</v>
      </c>
      <c r="J12" s="153" t="str">
        <f>[3]Sheet1!J10</f>
        <v>20.</v>
      </c>
      <c r="K12" s="147">
        <f>TIME(0,LEFT([3]Sheet1!K10,2),RIGHT([3]Sheet1!K10,2))</f>
        <v>2.7592592592592592E-2</v>
      </c>
      <c r="L12" s="181" t="str">
        <f>[3]Sheet1!L10</f>
        <v>6.</v>
      </c>
      <c r="M12" s="180">
        <f t="shared" si="0"/>
        <v>3.5092592592592592E-2</v>
      </c>
      <c r="N12">
        <f>RANK(M12,M5:M87,1)</f>
        <v>10</v>
      </c>
      <c r="O12" s="151">
        <f>TIME(0,LEFT([3]Sheet1!M10,2),RIGHT([3]Sheet1!M10,2))</f>
        <v>1.8726851851851852E-2</v>
      </c>
      <c r="P12" s="153" t="str">
        <f>[3]Sheet1!N10</f>
        <v>10.</v>
      </c>
      <c r="Q12" s="183" t="str">
        <f>[3]Sheet1!O10</f>
        <v>1:17:30</v>
      </c>
      <c r="R12" s="8">
        <v>46</v>
      </c>
      <c r="S12" s="8">
        <v>88</v>
      </c>
    </row>
    <row r="13" spans="1:19" ht="12.75" customHeight="1">
      <c r="A13" s="7">
        <v>9</v>
      </c>
      <c r="B13" s="134" t="str">
        <f>[3]Sheet1!F11</f>
        <v>Koranda, David</v>
      </c>
      <c r="C13" s="138" t="str">
        <f>[3]Sheet1!H11</f>
        <v>TriSK České Budějovice</v>
      </c>
      <c r="D13" s="9">
        <f>[3]Sheet1!G11</f>
        <v>1983</v>
      </c>
      <c r="E13" s="9">
        <f>[3]Sheet1!E11</f>
        <v>70</v>
      </c>
      <c r="F13" s="185" t="s">
        <v>100</v>
      </c>
      <c r="G13" s="10" t="str">
        <f>[3]Sheet1!C11</f>
        <v>M4</v>
      </c>
      <c r="H13" s="139" t="str">
        <f>[3]Sheet1!D11</f>
        <v>2.</v>
      </c>
      <c r="I13" s="147">
        <f>TIME(0,LEFT([3]Sheet1!I11,2),RIGHT([3]Sheet1!I11,2))</f>
        <v>6.8402777777777776E-3</v>
      </c>
      <c r="J13" s="153" t="str">
        <f>[3]Sheet1!J11</f>
        <v>7.</v>
      </c>
      <c r="K13" s="147">
        <f>TIME(0,LEFT([3]Sheet1!K11,2),RIGHT([3]Sheet1!K11,2))</f>
        <v>2.8298611111111111E-2</v>
      </c>
      <c r="L13" s="181" t="str">
        <f>[3]Sheet1!L11</f>
        <v>11.</v>
      </c>
      <c r="M13" s="180">
        <f t="shared" si="0"/>
        <v>3.5138888888888886E-2</v>
      </c>
      <c r="N13">
        <f>RANK(M13,M5:M87,1)</f>
        <v>12</v>
      </c>
      <c r="O13" s="151">
        <f>TIME(0,LEFT([3]Sheet1!M11,2),RIGHT([3]Sheet1!M11,2))</f>
        <v>1.9328703703703702E-2</v>
      </c>
      <c r="P13" s="153" t="str">
        <f>[3]Sheet1!N11</f>
        <v>14.</v>
      </c>
      <c r="Q13" s="183" t="str">
        <f>[3]Sheet1!O11</f>
        <v>1:18:26</v>
      </c>
      <c r="R13" s="8">
        <v>46</v>
      </c>
      <c r="S13" s="8">
        <v>87</v>
      </c>
    </row>
    <row r="14" spans="1:19" ht="12.75" customHeight="1">
      <c r="A14" s="7">
        <v>10</v>
      </c>
      <c r="B14" s="134" t="str">
        <f>[3]Sheet1!F12</f>
        <v>Šíp, Jaromír</v>
      </c>
      <c r="C14" s="138" t="str">
        <f>[3]Sheet1!H12</f>
        <v>TT Tálín</v>
      </c>
      <c r="D14" s="9">
        <f>[3]Sheet1!G12</f>
        <v>1979</v>
      </c>
      <c r="E14" s="9">
        <f>[3]Sheet1!E12</f>
        <v>81</v>
      </c>
      <c r="F14" s="185" t="s">
        <v>100</v>
      </c>
      <c r="G14" s="10" t="str">
        <f>[3]Sheet1!C12</f>
        <v>M4</v>
      </c>
      <c r="H14" s="139" t="str">
        <f>[3]Sheet1!D12</f>
        <v>3.</v>
      </c>
      <c r="I14" s="147">
        <f>TIME(0,LEFT([3]Sheet1!I12,2),RIGHT([3]Sheet1!I12,2))</f>
        <v>7.5231481481481477E-3</v>
      </c>
      <c r="J14" s="153" t="str">
        <f>[3]Sheet1!J12</f>
        <v>21.</v>
      </c>
      <c r="K14" s="147">
        <f>TIME(0,LEFT([3]Sheet1!K12,2),RIGHT([3]Sheet1!K12,2))</f>
        <v>2.7592592592592592E-2</v>
      </c>
      <c r="L14" s="181" t="str">
        <f>[3]Sheet1!L12</f>
        <v>7.</v>
      </c>
      <c r="M14" s="180">
        <f t="shared" si="0"/>
        <v>3.5115740740740739E-2</v>
      </c>
      <c r="N14">
        <f>RANK(M14,M5:M87,1)</f>
        <v>11</v>
      </c>
      <c r="O14" s="151">
        <f>TIME(0,LEFT([3]Sheet1!M12,2),RIGHT([3]Sheet1!M12,2))</f>
        <v>2.0104166666666666E-2</v>
      </c>
      <c r="P14" s="153" t="str">
        <f>[3]Sheet1!N12</f>
        <v>25.</v>
      </c>
      <c r="Q14" s="183" t="str">
        <f>[3]Sheet1!O12</f>
        <v>1:19:31</v>
      </c>
      <c r="R14" s="8">
        <v>43</v>
      </c>
      <c r="S14" s="8">
        <v>86</v>
      </c>
    </row>
    <row r="15" spans="1:19" ht="12.75" customHeight="1">
      <c r="A15" s="7">
        <v>11</v>
      </c>
      <c r="B15" s="134" t="str">
        <f>[3]Sheet1!F13</f>
        <v>Černý, Michal</v>
      </c>
      <c r="C15" s="138" t="str">
        <f>[3]Sheet1!H13</f>
        <v>TriSK České Budějovice</v>
      </c>
      <c r="D15" s="9">
        <f>[3]Sheet1!G13</f>
        <v>1978</v>
      </c>
      <c r="E15" s="9">
        <f>[3]Sheet1!E13</f>
        <v>85</v>
      </c>
      <c r="F15" s="185" t="s">
        <v>100</v>
      </c>
      <c r="G15" s="10" t="str">
        <f>[3]Sheet1!C13</f>
        <v>M4</v>
      </c>
      <c r="H15" s="139" t="str">
        <f>[3]Sheet1!D13</f>
        <v>4.</v>
      </c>
      <c r="I15" s="147">
        <f>TIME(0,LEFT([3]Sheet1!I13,2),RIGHT([3]Sheet1!I13,2))</f>
        <v>7.905092592592592E-3</v>
      </c>
      <c r="J15" s="153" t="str">
        <f>[3]Sheet1!J13</f>
        <v>29.</v>
      </c>
      <c r="K15" s="147">
        <f>TIME(0,LEFT([3]Sheet1!K13,2),RIGHT([3]Sheet1!K13,2))</f>
        <v>2.9027777777777777E-2</v>
      </c>
      <c r="L15" s="181" t="str">
        <f>[3]Sheet1!L13</f>
        <v>20.</v>
      </c>
      <c r="M15" s="180">
        <f t="shared" si="0"/>
        <v>3.6932870370370366E-2</v>
      </c>
      <c r="N15">
        <f>RANK(M15,M5:M87,1)</f>
        <v>20</v>
      </c>
      <c r="O15" s="151">
        <f>TIME(0,LEFT([3]Sheet1!M13,2),RIGHT([3]Sheet1!M13,2))</f>
        <v>1.8530092592592591E-2</v>
      </c>
      <c r="P15" s="153" t="str">
        <f>[3]Sheet1!N13</f>
        <v>7.</v>
      </c>
      <c r="Q15" s="183" t="str">
        <f>[3]Sheet1!O13</f>
        <v>1:19:52</v>
      </c>
      <c r="R15" s="8">
        <v>41</v>
      </c>
      <c r="S15" s="8">
        <v>85</v>
      </c>
    </row>
    <row r="16" spans="1:19" ht="12.75" customHeight="1">
      <c r="A16" s="7">
        <v>12</v>
      </c>
      <c r="B16" s="134" t="str">
        <f>[3]Sheet1!F14</f>
        <v>Bláha, Jan</v>
      </c>
      <c r="C16" s="138" t="str">
        <f>[3]Sheet1!H14</f>
        <v>TC Dvořák</v>
      </c>
      <c r="D16" s="9">
        <f>[3]Sheet1!G14</f>
        <v>1971</v>
      </c>
      <c r="E16" s="9">
        <f>[3]Sheet1!E14</f>
        <v>71</v>
      </c>
      <c r="F16" s="185" t="s">
        <v>100</v>
      </c>
      <c r="G16" s="10" t="str">
        <f>[3]Sheet1!C14</f>
        <v>M5</v>
      </c>
      <c r="H16" s="139" t="str">
        <f>[3]Sheet1!D14</f>
        <v>3.</v>
      </c>
      <c r="I16" s="147">
        <f>TIME(0,LEFT([3]Sheet1!I14,2),RIGHT([3]Sheet1!I14,2))</f>
        <v>7.8935185185185185E-3</v>
      </c>
      <c r="J16" s="153" t="str">
        <f>[3]Sheet1!J14</f>
        <v>28.</v>
      </c>
      <c r="K16" s="147">
        <f>TIME(0,LEFT([3]Sheet1!K14,2),RIGHT([3]Sheet1!K14,2))</f>
        <v>2.929398148148148E-2</v>
      </c>
      <c r="L16" s="181" t="str">
        <f>[3]Sheet1!L14</f>
        <v>26.</v>
      </c>
      <c r="M16" s="180">
        <f t="shared" si="0"/>
        <v>3.7187499999999998E-2</v>
      </c>
      <c r="N16">
        <f>RANK(M16,M5:M87,1)</f>
        <v>25</v>
      </c>
      <c r="O16" s="151">
        <f>TIME(0,LEFT([3]Sheet1!M14,2),RIGHT([3]Sheet1!M14,2))</f>
        <v>1.861111111111111E-2</v>
      </c>
      <c r="P16" s="153" t="str">
        <f>[3]Sheet1!N14</f>
        <v>8.</v>
      </c>
      <c r="Q16" s="183" t="str">
        <f>[3]Sheet1!O14</f>
        <v>1:20:21</v>
      </c>
      <c r="R16" s="8">
        <v>43</v>
      </c>
      <c r="S16" s="8">
        <v>84</v>
      </c>
    </row>
    <row r="17" spans="1:19" ht="12.75" customHeight="1">
      <c r="A17" s="7">
        <v>13</v>
      </c>
      <c r="B17" s="134" t="str">
        <f>[3]Sheet1!F15</f>
        <v>Filipová, Klára</v>
      </c>
      <c r="C17" s="138" t="str">
        <f>[3]Sheet1!H15</f>
        <v>Čistý Sport</v>
      </c>
      <c r="D17" s="9">
        <f>[3]Sheet1!G15</f>
        <v>1995</v>
      </c>
      <c r="E17" s="9">
        <f>[3]Sheet1!E15</f>
        <v>67</v>
      </c>
      <c r="F17" s="185" t="s">
        <v>100</v>
      </c>
      <c r="G17" s="10" t="str">
        <f>[3]Sheet1!C15</f>
        <v>Z2</v>
      </c>
      <c r="H17" s="139" t="str">
        <f>[3]Sheet1!D15</f>
        <v>1.</v>
      </c>
      <c r="I17" s="147">
        <f>TIME(0,LEFT([3]Sheet1!I15,2),RIGHT([3]Sheet1!I15,2))</f>
        <v>7.1643518518518514E-3</v>
      </c>
      <c r="J17" s="153" t="str">
        <f>[3]Sheet1!J15</f>
        <v>13.</v>
      </c>
      <c r="K17" s="147">
        <f>TIME(0,LEFT([3]Sheet1!K15,2),RIGHT([3]Sheet1!K15,2))</f>
        <v>2.9085648148148149E-2</v>
      </c>
      <c r="L17" s="181" t="str">
        <f>[3]Sheet1!L15</f>
        <v>23.</v>
      </c>
      <c r="M17" s="180">
        <f t="shared" si="0"/>
        <v>3.6249999999999998E-2</v>
      </c>
      <c r="N17">
        <f>RANK(M17,M5:M87,1)</f>
        <v>14</v>
      </c>
      <c r="O17" s="151">
        <f>TIME(0,LEFT([3]Sheet1!M15,2),RIGHT([3]Sheet1!M15,2))</f>
        <v>1.9918981481481482E-2</v>
      </c>
      <c r="P17" s="153" t="str">
        <f>[3]Sheet1!N15</f>
        <v>20.</v>
      </c>
      <c r="Q17" s="183" t="str">
        <f>[3]Sheet1!O15</f>
        <v>1:20:53</v>
      </c>
      <c r="R17" s="8">
        <v>50</v>
      </c>
      <c r="S17" s="8">
        <v>100</v>
      </c>
    </row>
    <row r="18" spans="1:19" ht="12.75" customHeight="1">
      <c r="A18" s="7">
        <v>14</v>
      </c>
      <c r="B18" s="134" t="str">
        <f>[3]Sheet1!F16</f>
        <v>Diviš, Adam</v>
      </c>
      <c r="C18" s="138" t="str">
        <f>[3]Sheet1!H16</f>
        <v>České Žleby</v>
      </c>
      <c r="D18" s="9">
        <f>[3]Sheet1!G16</f>
        <v>1977</v>
      </c>
      <c r="E18" s="9">
        <f>[3]Sheet1!E16</f>
        <v>8</v>
      </c>
      <c r="F18" s="185" t="s">
        <v>100</v>
      </c>
      <c r="G18" s="10" t="str">
        <f>[3]Sheet1!C16</f>
        <v>M4</v>
      </c>
      <c r="H18" s="139" t="str">
        <f>[3]Sheet1!D16</f>
        <v>5.</v>
      </c>
      <c r="I18" s="147">
        <f>TIME(0,LEFT([3]Sheet1!I16,2),RIGHT([3]Sheet1!I16,2))</f>
        <v>9.6296296296296303E-3</v>
      </c>
      <c r="J18" s="153" t="str">
        <f>[3]Sheet1!J16</f>
        <v>56.</v>
      </c>
      <c r="K18" s="147">
        <f>TIME(0,LEFT([3]Sheet1!K16,2),RIGHT([3]Sheet1!K16,2))</f>
        <v>2.837962962962963E-2</v>
      </c>
      <c r="L18" s="181" t="str">
        <f>[3]Sheet1!L16</f>
        <v>12.</v>
      </c>
      <c r="M18" s="180">
        <f t="shared" si="0"/>
        <v>3.8009259259259257E-2</v>
      </c>
      <c r="N18">
        <f>RANK(M18,M5:M87,1)</f>
        <v>33</v>
      </c>
      <c r="O18" s="151">
        <f>TIME(0,LEFT([3]Sheet1!M16,2),RIGHT([3]Sheet1!M16,2))</f>
        <v>1.8171296296296297E-2</v>
      </c>
      <c r="P18" s="153" t="str">
        <f>[3]Sheet1!N16</f>
        <v>6.</v>
      </c>
      <c r="Q18" s="183" t="str">
        <f>[3]Sheet1!O16</f>
        <v>1:20:54</v>
      </c>
      <c r="R18" s="8">
        <v>40</v>
      </c>
      <c r="S18" s="8">
        <v>83</v>
      </c>
    </row>
    <row r="19" spans="1:19" ht="12.75" customHeight="1">
      <c r="A19" s="7">
        <v>15</v>
      </c>
      <c r="B19" s="134" t="str">
        <f>[3]Sheet1!F17</f>
        <v>Uhlíř, Radek</v>
      </c>
      <c r="C19" s="138" t="str">
        <f>[3]Sheet1!H17</f>
        <v>TriSK České Budějovice</v>
      </c>
      <c r="D19" s="9">
        <f>[3]Sheet1!G17</f>
        <v>1967</v>
      </c>
      <c r="E19" s="9">
        <f>[3]Sheet1!E17</f>
        <v>56</v>
      </c>
      <c r="F19" s="185" t="s">
        <v>100</v>
      </c>
      <c r="G19" s="10" t="str">
        <f>[3]Sheet1!C17</f>
        <v>M5</v>
      </c>
      <c r="H19" s="139" t="str">
        <f>[3]Sheet1!D17</f>
        <v>4.</v>
      </c>
      <c r="I19" s="147">
        <f>TIME(0,LEFT([3]Sheet1!I17,2),RIGHT([3]Sheet1!I17,2))</f>
        <v>7.4652777777777781E-3</v>
      </c>
      <c r="J19" s="153" t="str">
        <f>[3]Sheet1!J17</f>
        <v>19.</v>
      </c>
      <c r="K19" s="147">
        <f>TIME(0,LEFT([3]Sheet1!K17,2),RIGHT([3]Sheet1!K17,2))</f>
        <v>2.9456018518518517E-2</v>
      </c>
      <c r="L19" s="181" t="str">
        <f>[3]Sheet1!L17</f>
        <v>31.</v>
      </c>
      <c r="M19" s="180">
        <f t="shared" si="0"/>
        <v>3.6921296296296292E-2</v>
      </c>
      <c r="N19">
        <f>RANK(M19,M5:M87,1)</f>
        <v>18</v>
      </c>
      <c r="O19" s="151">
        <f>TIME(0,LEFT([3]Sheet1!M17,2),RIGHT([3]Sheet1!M17,2))</f>
        <v>1.9930555555555556E-2</v>
      </c>
      <c r="P19" s="153" t="str">
        <f>[3]Sheet1!N17</f>
        <v>21.</v>
      </c>
      <c r="Q19" s="183" t="str">
        <f>[3]Sheet1!O17</f>
        <v>1:21:52</v>
      </c>
      <c r="R19" s="8">
        <v>41</v>
      </c>
      <c r="S19" s="8">
        <v>82</v>
      </c>
    </row>
    <row r="20" spans="1:19" ht="12.75" customHeight="1">
      <c r="A20" s="7">
        <v>16</v>
      </c>
      <c r="B20" s="134" t="str">
        <f>[3]Sheet1!F18</f>
        <v>Fousek, František</v>
      </c>
      <c r="C20" s="138" t="str">
        <f>[3]Sheet1!H18</f>
        <v>Muži z Malše</v>
      </c>
      <c r="D20" s="9">
        <f>[3]Sheet1!G18</f>
        <v>1999</v>
      </c>
      <c r="E20" s="9">
        <f>[3]Sheet1!E18</f>
        <v>122</v>
      </c>
      <c r="F20" s="185" t="s">
        <v>100</v>
      </c>
      <c r="G20" s="10" t="str">
        <f>[3]Sheet1!C18</f>
        <v>M2</v>
      </c>
      <c r="H20" s="139" t="str">
        <f>[3]Sheet1!D18</f>
        <v>5.</v>
      </c>
      <c r="I20" s="147">
        <f>TIME(0,LEFT([3]Sheet1!I18,2),RIGHT([3]Sheet1!I18,2))</f>
        <v>7.8472222222222224E-3</v>
      </c>
      <c r="J20" s="153" t="str">
        <f>[3]Sheet1!J18</f>
        <v>27.</v>
      </c>
      <c r="K20" s="147">
        <f>TIME(0,LEFT([3]Sheet1!K18,2),RIGHT([3]Sheet1!K18,2))</f>
        <v>2.9108796296296296E-2</v>
      </c>
      <c r="L20" s="181" t="str">
        <f>[3]Sheet1!L18</f>
        <v>24.</v>
      </c>
      <c r="M20" s="180">
        <f t="shared" si="0"/>
        <v>3.695601851851852E-2</v>
      </c>
      <c r="N20">
        <f>RANK(M20,M5:M87,1)</f>
        <v>22</v>
      </c>
      <c r="O20" s="151">
        <f>TIME(0,LEFT([3]Sheet1!M18,2),RIGHT([3]Sheet1!M18,2))</f>
        <v>2.0011574074074074E-2</v>
      </c>
      <c r="P20" s="153" t="str">
        <f>[3]Sheet1!N18</f>
        <v>22.</v>
      </c>
      <c r="Q20" s="183" t="str">
        <f>[3]Sheet1!O18</f>
        <v>1:22:02</v>
      </c>
      <c r="R20" s="8">
        <v>41</v>
      </c>
      <c r="S20" s="8">
        <v>81</v>
      </c>
    </row>
    <row r="21" spans="1:19" ht="12.75" customHeight="1">
      <c r="A21" s="7">
        <v>17</v>
      </c>
      <c r="B21" s="134" t="str">
        <f>[3]Sheet1!F19</f>
        <v>Stejskal, Marek</v>
      </c>
      <c r="C21" s="138" t="str">
        <f>[3]Sheet1!H19</f>
        <v>Dinos TT</v>
      </c>
      <c r="D21" s="9">
        <f>[3]Sheet1!G19</f>
        <v>1993</v>
      </c>
      <c r="E21" s="9">
        <f>[3]Sheet1!E19</f>
        <v>96</v>
      </c>
      <c r="F21" s="185" t="s">
        <v>100</v>
      </c>
      <c r="G21" s="10" t="str">
        <f>[3]Sheet1!C19</f>
        <v>M3</v>
      </c>
      <c r="H21" s="139" t="str">
        <f>[3]Sheet1!D19</f>
        <v>2.</v>
      </c>
      <c r="I21" s="147">
        <f>TIME(0,LEFT([3]Sheet1!I19,2),RIGHT([3]Sheet1!I19,2))</f>
        <v>7.3611111111111108E-3</v>
      </c>
      <c r="J21" s="153" t="str">
        <f>[3]Sheet1!J19</f>
        <v>15.</v>
      </c>
      <c r="K21" s="147">
        <f>TIME(0,LEFT([3]Sheet1!K19,2),RIGHT([3]Sheet1!K19,2))</f>
        <v>2.9560185185185186E-2</v>
      </c>
      <c r="L21" s="181" t="str">
        <f>[3]Sheet1!L19</f>
        <v>32.</v>
      </c>
      <c r="M21" s="180">
        <f t="shared" si="0"/>
        <v>3.6921296296296299E-2</v>
      </c>
      <c r="N21">
        <f>RANK(M21,M5:M87,1)</f>
        <v>19</v>
      </c>
      <c r="O21" s="151">
        <f>TIME(0,LEFT([3]Sheet1!M19,2),RIGHT([3]Sheet1!M19,2))</f>
        <v>2.0092592592592592E-2</v>
      </c>
      <c r="P21" s="153" t="str">
        <f>[3]Sheet1!N19</f>
        <v>24.</v>
      </c>
      <c r="Q21" s="183" t="str">
        <f>[3]Sheet1!O19</f>
        <v>1:22:06</v>
      </c>
      <c r="R21" s="8">
        <v>46</v>
      </c>
      <c r="S21" s="8">
        <v>80</v>
      </c>
    </row>
    <row r="22" spans="1:19" ht="12.75" customHeight="1">
      <c r="A22" s="7">
        <v>18</v>
      </c>
      <c r="B22" s="134" t="str">
        <f>[3]Sheet1!F20</f>
        <v>Mikoláš, Miroslav</v>
      </c>
      <c r="C22" s="138" t="str">
        <f>[3]Sheet1!H20</f>
        <v>TriSK České Budějovice</v>
      </c>
      <c r="D22" s="9">
        <f>[3]Sheet1!G20</f>
        <v>1995</v>
      </c>
      <c r="E22" s="9">
        <f>[3]Sheet1!E20</f>
        <v>106</v>
      </c>
      <c r="F22" s="185" t="s">
        <v>100</v>
      </c>
      <c r="G22" s="10" t="str">
        <f>[3]Sheet1!C20</f>
        <v>M2</v>
      </c>
      <c r="H22" s="139" t="str">
        <f>[3]Sheet1!D20</f>
        <v>6.</v>
      </c>
      <c r="I22" s="147">
        <f>TIME(0,LEFT([3]Sheet1!I20,2),RIGHT([3]Sheet1!I20,2))</f>
        <v>6.875E-3</v>
      </c>
      <c r="J22" s="153" t="str">
        <f>[3]Sheet1!J20</f>
        <v>8.</v>
      </c>
      <c r="K22" s="147">
        <f>TIME(0,LEFT([3]Sheet1!K20,2),RIGHT([3]Sheet1!K20,2))</f>
        <v>2.8206018518518519E-2</v>
      </c>
      <c r="L22" s="181" t="str">
        <f>[3]Sheet1!L20</f>
        <v>10.</v>
      </c>
      <c r="M22" s="180">
        <f t="shared" si="0"/>
        <v>3.5081018518518518E-2</v>
      </c>
      <c r="N22">
        <f>RANK(M22,M5:M87,1)</f>
        <v>9</v>
      </c>
      <c r="O22" s="151">
        <f>TIME(0,LEFT([3]Sheet1!M20,2),RIGHT([3]Sheet1!M20,2))</f>
        <v>2.2013888888888888E-2</v>
      </c>
      <c r="P22" s="153" t="str">
        <f>[3]Sheet1!N20</f>
        <v>41.</v>
      </c>
      <c r="Q22" s="183" t="str">
        <f>[3]Sheet1!O20</f>
        <v>1:22:13</v>
      </c>
      <c r="R22" s="8">
        <v>40</v>
      </c>
      <c r="S22" s="8">
        <v>79</v>
      </c>
    </row>
    <row r="23" spans="1:19" ht="12.75" customHeight="1">
      <c r="A23" s="7">
        <v>19</v>
      </c>
      <c r="B23" s="134" t="str">
        <f>[3]Sheet1!F21</f>
        <v>Zajíc, Václav</v>
      </c>
      <c r="C23" s="138" t="str">
        <f>[3]Sheet1!H21</f>
        <v>TriSK České Budějovice</v>
      </c>
      <c r="D23" s="9">
        <f>[3]Sheet1!G21</f>
        <v>1979</v>
      </c>
      <c r="E23" s="9">
        <f>[3]Sheet1!E21</f>
        <v>89</v>
      </c>
      <c r="F23" s="185" t="s">
        <v>100</v>
      </c>
      <c r="G23" s="10" t="str">
        <f>[3]Sheet1!C21</f>
        <v>M4</v>
      </c>
      <c r="H23" s="139" t="str">
        <f>[3]Sheet1!D21</f>
        <v>6.</v>
      </c>
      <c r="I23" s="147">
        <f>TIME(0,LEFT([3]Sheet1!I21,2),RIGHT([3]Sheet1!I21,2))</f>
        <v>6.5624999999999998E-3</v>
      </c>
      <c r="J23" s="153" t="str">
        <f>[3]Sheet1!J21</f>
        <v>5.</v>
      </c>
      <c r="K23" s="147">
        <f>TIME(0,LEFT([3]Sheet1!K21,2),RIGHT([3]Sheet1!K21,2))</f>
        <v>2.8622685185185185E-2</v>
      </c>
      <c r="L23" s="181" t="str">
        <f>[3]Sheet1!L21</f>
        <v>14.</v>
      </c>
      <c r="M23" s="180">
        <f t="shared" si="0"/>
        <v>3.5185185185185187E-2</v>
      </c>
      <c r="N23">
        <f>RANK(M23,M5:M87,1)</f>
        <v>13</v>
      </c>
      <c r="O23" s="151">
        <f>TIME(0,LEFT([3]Sheet1!M21,2),RIGHT([3]Sheet1!M21,2))</f>
        <v>2.2187499999999999E-2</v>
      </c>
      <c r="P23" s="153" t="str">
        <f>[3]Sheet1!N21</f>
        <v>45.</v>
      </c>
      <c r="Q23" s="183" t="str">
        <f>[3]Sheet1!O21</f>
        <v>1:22:37</v>
      </c>
      <c r="R23" s="8">
        <v>39</v>
      </c>
      <c r="S23" s="8">
        <v>78</v>
      </c>
    </row>
    <row r="24" spans="1:19" ht="12.75" customHeight="1">
      <c r="A24" s="7">
        <v>20</v>
      </c>
      <c r="B24" s="134" t="str">
        <f>[3]Sheet1!F22</f>
        <v>Toul, Filip</v>
      </c>
      <c r="C24" s="138" t="str">
        <f>[3]Sheet1!H22</f>
        <v>Šutri</v>
      </c>
      <c r="D24" s="9">
        <f>[3]Sheet1!G22</f>
        <v>1980</v>
      </c>
      <c r="E24" s="9">
        <f>[3]Sheet1!E22</f>
        <v>94</v>
      </c>
      <c r="F24" s="185" t="s">
        <v>100</v>
      </c>
      <c r="G24" s="10" t="str">
        <f>[3]Sheet1!C22</f>
        <v>M4</v>
      </c>
      <c r="H24" s="139" t="str">
        <f>[3]Sheet1!D22</f>
        <v>7.</v>
      </c>
      <c r="I24" s="147">
        <f>TIME(0,LEFT([3]Sheet1!I22,2),RIGHT([3]Sheet1!I22,2))</f>
        <v>6.4351851851851853E-3</v>
      </c>
      <c r="J24" s="153" t="str">
        <f>[3]Sheet1!J22</f>
        <v>4.</v>
      </c>
      <c r="K24" s="147">
        <f>TIME(0,LEFT([3]Sheet1!K22,2),RIGHT([3]Sheet1!K22,2))</f>
        <v>2.8634259259259259E-2</v>
      </c>
      <c r="L24" s="181" t="str">
        <f>[3]Sheet1!L22</f>
        <v>15.</v>
      </c>
      <c r="M24" s="180">
        <f t="shared" si="0"/>
        <v>3.5069444444444445E-2</v>
      </c>
      <c r="N24">
        <f>RANK(M24,M5:M87,1)</f>
        <v>8</v>
      </c>
      <c r="O24" s="151">
        <f>TIME(0,LEFT([3]Sheet1!M22,2),RIGHT([3]Sheet1!M22,2))</f>
        <v>2.2314814814814815E-2</v>
      </c>
      <c r="P24" s="153" t="str">
        <f>[3]Sheet1!N22</f>
        <v>46.</v>
      </c>
      <c r="Q24" s="183" t="str">
        <f>[3]Sheet1!O22</f>
        <v>1:22:38</v>
      </c>
      <c r="R24" s="8">
        <v>38</v>
      </c>
      <c r="S24" s="8">
        <v>77</v>
      </c>
    </row>
    <row r="25" spans="1:19" ht="12.75" customHeight="1">
      <c r="A25" s="7">
        <v>21</v>
      </c>
      <c r="B25" s="134" t="str">
        <f>[3]Sheet1!F23</f>
        <v>Píšek, Jaroslav</v>
      </c>
      <c r="C25" s="138" t="str">
        <f>[3]Sheet1!H23</f>
        <v>Nová Pec</v>
      </c>
      <c r="D25" s="9">
        <f>[3]Sheet1!G23</f>
        <v>1990</v>
      </c>
      <c r="E25" s="9">
        <f>[3]Sheet1!E23</f>
        <v>76</v>
      </c>
      <c r="F25" s="185" t="s">
        <v>100</v>
      </c>
      <c r="G25" s="10" t="str">
        <f>[3]Sheet1!C23</f>
        <v>M3</v>
      </c>
      <c r="H25" s="139" t="str">
        <f>[3]Sheet1!D23</f>
        <v>3.</v>
      </c>
      <c r="I25" s="147">
        <f>TIME(0,LEFT([3]Sheet1!I23,2),RIGHT([3]Sheet1!I23,2))</f>
        <v>9.3865740740740732E-3</v>
      </c>
      <c r="J25" s="153" t="str">
        <f>[3]Sheet1!J23</f>
        <v>47.</v>
      </c>
      <c r="K25" s="147">
        <f>TIME(0,LEFT([3]Sheet1!K23,2),RIGHT([3]Sheet1!K23,2))</f>
        <v>2.9027777777777777E-2</v>
      </c>
      <c r="L25" s="181" t="str">
        <f>[3]Sheet1!L23</f>
        <v>22.</v>
      </c>
      <c r="M25" s="180">
        <f t="shared" si="0"/>
        <v>3.8414351851851852E-2</v>
      </c>
      <c r="N25">
        <f>RANK(M25,M5:M87,1)</f>
        <v>35</v>
      </c>
      <c r="O25" s="151">
        <f>TIME(0,LEFT([3]Sheet1!M23,2),RIGHT([3]Sheet1!M23,2))</f>
        <v>1.9016203703703705E-2</v>
      </c>
      <c r="P25" s="153" t="str">
        <f>[3]Sheet1!N23</f>
        <v>13.</v>
      </c>
      <c r="Q25" s="183" t="str">
        <f>[3]Sheet1!O23</f>
        <v>1:22:42</v>
      </c>
      <c r="R25" s="8">
        <v>43</v>
      </c>
      <c r="S25" s="8">
        <v>76</v>
      </c>
    </row>
    <row r="26" spans="1:19" ht="12.75" customHeight="1">
      <c r="A26" s="7">
        <v>22</v>
      </c>
      <c r="B26" s="134" t="str">
        <f>[3]Sheet1!F24</f>
        <v>Andreas, Dominik</v>
      </c>
      <c r="C26" s="138" t="str">
        <f>[3]Sheet1!H24</f>
        <v>TA3</v>
      </c>
      <c r="D26" s="9">
        <f>[3]Sheet1!G24</f>
        <v>1993</v>
      </c>
      <c r="E26" s="9">
        <f>[3]Sheet1!E24</f>
        <v>120</v>
      </c>
      <c r="F26" s="185"/>
      <c r="G26" s="10" t="str">
        <f>[3]Sheet1!C24</f>
        <v>M3</v>
      </c>
      <c r="H26" s="139" t="str">
        <f>[3]Sheet1!D24</f>
        <v>4.</v>
      </c>
      <c r="I26" s="147">
        <f>TIME(0,LEFT([3]Sheet1!I24,2),RIGHT([3]Sheet1!I24,2))</f>
        <v>9.0277777777777769E-3</v>
      </c>
      <c r="J26" s="153" t="str">
        <f>[3]Sheet1!J24</f>
        <v>37.</v>
      </c>
      <c r="K26" s="147">
        <f>TIME(0,LEFT([3]Sheet1!K24,2),RIGHT([3]Sheet1!K24,2))</f>
        <v>2.8923611111111112E-2</v>
      </c>
      <c r="L26" s="181" t="str">
        <f>[3]Sheet1!L24</f>
        <v>19.</v>
      </c>
      <c r="M26" s="180">
        <f t="shared" si="0"/>
        <v>3.7951388888888889E-2</v>
      </c>
      <c r="N26">
        <f>RANK(M26,M5:M87,1)</f>
        <v>30</v>
      </c>
      <c r="O26" s="151">
        <f>TIME(0,LEFT([3]Sheet1!M24,2),RIGHT([3]Sheet1!M24,2))</f>
        <v>1.9571759259259261E-2</v>
      </c>
      <c r="P26" s="153" t="str">
        <f>[3]Sheet1!N24</f>
        <v>17.</v>
      </c>
      <c r="Q26" s="183" t="str">
        <f>[3]Sheet1!O24</f>
        <v>1:22:50</v>
      </c>
    </row>
    <row r="27" spans="1:19" ht="12.75" customHeight="1">
      <c r="A27" s="7">
        <v>23</v>
      </c>
      <c r="B27" s="134" t="str">
        <f>[3]Sheet1!F25</f>
        <v>Pudil, Jaroslav</v>
      </c>
      <c r="C27" s="138" t="str">
        <f>[3]Sheet1!H25</f>
        <v>M2 Sport Bečvář Strakonice</v>
      </c>
      <c r="D27" s="9">
        <f>[3]Sheet1!G25</f>
        <v>1961</v>
      </c>
      <c r="E27" s="9">
        <f>[3]Sheet1!E25</f>
        <v>49</v>
      </c>
      <c r="F27" s="185" t="s">
        <v>100</v>
      </c>
      <c r="G27" s="10" t="str">
        <f>[3]Sheet1!C25</f>
        <v>M6</v>
      </c>
      <c r="H27" s="139" t="str">
        <f>[3]Sheet1!D25</f>
        <v>1.</v>
      </c>
      <c r="I27" s="147">
        <f>TIME(0,LEFT([3]Sheet1!I25,2),RIGHT([3]Sheet1!I25,2))</f>
        <v>8.6805555555555559E-3</v>
      </c>
      <c r="J27" s="153" t="str">
        <f>[3]Sheet1!J25</f>
        <v>33.</v>
      </c>
      <c r="K27" s="147">
        <f>TIME(0,LEFT([3]Sheet1!K25,2),RIGHT([3]Sheet1!K25,2))</f>
        <v>2.9027777777777777E-2</v>
      </c>
      <c r="L27" s="181" t="str">
        <f>[3]Sheet1!L25</f>
        <v>21.</v>
      </c>
      <c r="M27" s="180">
        <f t="shared" si="0"/>
        <v>3.770833333333333E-2</v>
      </c>
      <c r="N27">
        <f>RANK(M27,M5:M87,1)</f>
        <v>28</v>
      </c>
      <c r="O27" s="151">
        <f>TIME(0,LEFT([3]Sheet1!M25,2),RIGHT([3]Sheet1!M25,2))</f>
        <v>2.0046296296296295E-2</v>
      </c>
      <c r="P27" s="153" t="str">
        <f>[3]Sheet1!N25</f>
        <v>23.</v>
      </c>
      <c r="Q27" s="183" t="str">
        <f>[3]Sheet1!O25</f>
        <v>1:23:10</v>
      </c>
      <c r="R27" s="8">
        <v>50</v>
      </c>
      <c r="S27" s="8">
        <v>75</v>
      </c>
    </row>
    <row r="28" spans="1:19" ht="12.75" customHeight="1">
      <c r="A28" s="7">
        <v>24</v>
      </c>
      <c r="B28" s="134" t="str">
        <f>[3]Sheet1!F26</f>
        <v>Juráň, Karel</v>
      </c>
      <c r="C28" s="138" t="str">
        <f>[3]Sheet1!H26</f>
        <v>TT Tálín</v>
      </c>
      <c r="D28" s="9">
        <f>[3]Sheet1!G26</f>
        <v>1974</v>
      </c>
      <c r="E28" s="9">
        <f>[3]Sheet1!E26</f>
        <v>26</v>
      </c>
      <c r="F28" s="185" t="s">
        <v>100</v>
      </c>
      <c r="G28" s="10" t="str">
        <f>[3]Sheet1!C26</f>
        <v>M5</v>
      </c>
      <c r="H28" s="139" t="str">
        <f>[3]Sheet1!D26</f>
        <v>5.</v>
      </c>
      <c r="I28" s="147">
        <f>TIME(0,LEFT([3]Sheet1!I26,2),RIGHT([3]Sheet1!I26,2))</f>
        <v>8.611111111111111E-3</v>
      </c>
      <c r="J28" s="153" t="str">
        <f>[3]Sheet1!J26</f>
        <v>31.</v>
      </c>
      <c r="K28" s="147">
        <f>TIME(0,LEFT([3]Sheet1!K26,2),RIGHT([3]Sheet1!K26,2))</f>
        <v>2.8518518518518519E-2</v>
      </c>
      <c r="L28" s="181" t="str">
        <f>[3]Sheet1!L26</f>
        <v>13.</v>
      </c>
      <c r="M28" s="180">
        <f t="shared" si="0"/>
        <v>3.712962962962963E-2</v>
      </c>
      <c r="N28">
        <f>RANK(M28,M5:M87,1)</f>
        <v>23</v>
      </c>
      <c r="O28" s="151">
        <f>TIME(0,LEFT([3]Sheet1!M26,2),RIGHT([3]Sheet1!M26,2))</f>
        <v>2.0844907407407406E-2</v>
      </c>
      <c r="P28" s="153" t="str">
        <f>[3]Sheet1!N26</f>
        <v>35.</v>
      </c>
      <c r="Q28" s="183" t="str">
        <f>[3]Sheet1!O26</f>
        <v>1:23:29</v>
      </c>
      <c r="R28" s="8">
        <v>40</v>
      </c>
      <c r="S28" s="8">
        <v>74</v>
      </c>
    </row>
    <row r="29" spans="1:19" ht="12.75" customHeight="1">
      <c r="A29" s="7">
        <v>25</v>
      </c>
      <c r="B29" s="134" t="str">
        <f>[3]Sheet1!F27</f>
        <v>Joza, Vojtěch</v>
      </c>
      <c r="C29" s="138" t="str">
        <f>[3]Sheet1!H27</f>
        <v>TriSK České Budějovice</v>
      </c>
      <c r="D29" s="9">
        <f>[3]Sheet1!G27</f>
        <v>1983</v>
      </c>
      <c r="E29" s="9">
        <f>[3]Sheet1!E27</f>
        <v>24</v>
      </c>
      <c r="F29" s="185" t="s">
        <v>100</v>
      </c>
      <c r="G29" s="10" t="str">
        <f>[3]Sheet1!C27</f>
        <v>M4</v>
      </c>
      <c r="H29" s="139" t="str">
        <f>[3]Sheet1!D27</f>
        <v>8.</v>
      </c>
      <c r="I29" s="147">
        <f>TIME(0,LEFT([3]Sheet1!I27,2),RIGHT([3]Sheet1!I27,2))</f>
        <v>7.6736111111111111E-3</v>
      </c>
      <c r="J29" s="153" t="str">
        <f>[3]Sheet1!J27</f>
        <v>24.</v>
      </c>
      <c r="K29" s="147">
        <f>TIME(0,LEFT([3]Sheet1!K27,2),RIGHT([3]Sheet1!K27,2))</f>
        <v>2.9976851851851852E-2</v>
      </c>
      <c r="L29" s="181" t="str">
        <f>[3]Sheet1!L27</f>
        <v>37.</v>
      </c>
      <c r="M29" s="180">
        <f t="shared" si="0"/>
        <v>3.7650462962962962E-2</v>
      </c>
      <c r="N29">
        <f>RANK(M29,M4:M86,1)</f>
        <v>26</v>
      </c>
      <c r="O29" s="151">
        <f>TIME(0,LEFT([3]Sheet1!M27,2),RIGHT([3]Sheet1!M27,2))</f>
        <v>2.0555555555555556E-2</v>
      </c>
      <c r="P29" s="153" t="str">
        <f>[3]Sheet1!N27</f>
        <v>30.</v>
      </c>
      <c r="Q29" s="183" t="str">
        <f>[3]Sheet1!O27</f>
        <v>1:23:49</v>
      </c>
      <c r="R29" s="8">
        <v>37</v>
      </c>
      <c r="S29" s="8">
        <v>73</v>
      </c>
    </row>
    <row r="30" spans="1:19" ht="12.75" customHeight="1">
      <c r="A30" s="7">
        <v>26</v>
      </c>
      <c r="B30" s="134" t="str">
        <f>[3]Sheet1!F28</f>
        <v>Kalina, Bohumil</v>
      </c>
      <c r="C30" s="138" t="str">
        <f>[3]Sheet1!H28</f>
        <v>SK Kardašova Řečice</v>
      </c>
      <c r="D30" s="9">
        <f>[3]Sheet1!G28</f>
        <v>1976</v>
      </c>
      <c r="E30" s="9">
        <f>[3]Sheet1!E28</f>
        <v>28</v>
      </c>
      <c r="F30" s="185"/>
      <c r="G30" s="10" t="str">
        <f>[3]Sheet1!C28</f>
        <v>M4</v>
      </c>
      <c r="H30" s="139" t="str">
        <f>[3]Sheet1!D28</f>
        <v>9.</v>
      </c>
      <c r="I30" s="147">
        <f>TIME(0,LEFT([3]Sheet1!I28,2),RIGHT([3]Sheet1!I28,2))</f>
        <v>9.0624999999999994E-3</v>
      </c>
      <c r="J30" s="153" t="str">
        <f>[3]Sheet1!J28</f>
        <v>39.</v>
      </c>
      <c r="K30" s="147">
        <f>TIME(0,LEFT([3]Sheet1!K28,2),RIGHT([3]Sheet1!K28,2))</f>
        <v>2.8900462962962965E-2</v>
      </c>
      <c r="L30" s="181" t="str">
        <f>[3]Sheet1!L28</f>
        <v>18.</v>
      </c>
      <c r="M30" s="180">
        <f t="shared" si="0"/>
        <v>3.7962962962962962E-2</v>
      </c>
      <c r="N30">
        <f>RANK(M30,M5:M87,1)</f>
        <v>31</v>
      </c>
      <c r="O30" s="151">
        <f>TIME(0,LEFT([3]Sheet1!M28,2),RIGHT([3]Sheet1!M28,2))</f>
        <v>2.0312500000000001E-2</v>
      </c>
      <c r="P30" s="153" t="str">
        <f>[3]Sheet1!N28</f>
        <v>28.</v>
      </c>
      <c r="Q30" s="183" t="str">
        <f>[3]Sheet1!O28</f>
        <v>1:23:55</v>
      </c>
    </row>
    <row r="31" spans="1:19" ht="12.75" customHeight="1">
      <c r="A31" s="7">
        <v>27</v>
      </c>
      <c r="B31" s="134" t="str">
        <f>[3]Sheet1!F29</f>
        <v>Bartyzal, Josef</v>
      </c>
      <c r="C31" s="138" t="str">
        <f>[3]Sheet1!H29</f>
        <v>#tymdejvid</v>
      </c>
      <c r="D31" s="9">
        <f>[3]Sheet1!G29</f>
        <v>1984</v>
      </c>
      <c r="E31" s="9">
        <f>[3]Sheet1!E29</f>
        <v>123</v>
      </c>
      <c r="F31" s="185" t="s">
        <v>100</v>
      </c>
      <c r="G31" s="10" t="str">
        <f>[3]Sheet1!C29</f>
        <v>M4</v>
      </c>
      <c r="H31" s="139" t="str">
        <f>[3]Sheet1!D29</f>
        <v>10.</v>
      </c>
      <c r="I31" s="147">
        <f>TIME(0,LEFT([3]Sheet1!I29,2),RIGHT([3]Sheet1!I29,2))</f>
        <v>9.4212962962962957E-3</v>
      </c>
      <c r="J31" s="153" t="str">
        <f>[3]Sheet1!J29</f>
        <v>49.</v>
      </c>
      <c r="K31" s="147">
        <f>TIME(0,LEFT([3]Sheet1!K29,2),RIGHT([3]Sheet1!K29,2))</f>
        <v>2.9363425925925925E-2</v>
      </c>
      <c r="L31" s="181" t="str">
        <f>[3]Sheet1!L29</f>
        <v>29.</v>
      </c>
      <c r="M31" s="180">
        <f t="shared" si="0"/>
        <v>3.878472222222222E-2</v>
      </c>
      <c r="N31">
        <f>RANK(M31,M5:M87,1)</f>
        <v>37</v>
      </c>
      <c r="O31" s="151">
        <f>TIME(0,LEFT([3]Sheet1!M29,2),RIGHT([3]Sheet1!M29,2))</f>
        <v>1.951388888888889E-2</v>
      </c>
      <c r="P31" s="153" t="str">
        <f>[3]Sheet1!N29</f>
        <v>16.</v>
      </c>
      <c r="Q31" s="183" t="str">
        <f>[3]Sheet1!O29</f>
        <v>1:23:57</v>
      </c>
      <c r="R31" s="8">
        <v>36</v>
      </c>
      <c r="S31" s="8">
        <v>72</v>
      </c>
    </row>
    <row r="32" spans="1:19" ht="12.75" customHeight="1">
      <c r="A32" s="7">
        <v>28</v>
      </c>
      <c r="B32" s="134" t="str">
        <f>[3]Sheet1!F30</f>
        <v>Dvořák, Jan</v>
      </c>
      <c r="C32" s="138" t="str">
        <f>[3]Sheet1!H30</f>
        <v>Kombitch team</v>
      </c>
      <c r="D32" s="9">
        <f>[3]Sheet1!G30</f>
        <v>1996</v>
      </c>
      <c r="E32" s="9">
        <f>[3]Sheet1!E30</f>
        <v>107</v>
      </c>
      <c r="F32" s="185" t="s">
        <v>100</v>
      </c>
      <c r="G32" s="10" t="str">
        <f>[3]Sheet1!C30</f>
        <v>M2</v>
      </c>
      <c r="H32" s="139" t="str">
        <f>[3]Sheet1!D30</f>
        <v>7.</v>
      </c>
      <c r="I32" s="147">
        <f>TIME(0,LEFT([3]Sheet1!I30,2),RIGHT([3]Sheet1!I30,2))</f>
        <v>7.5925925925925926E-3</v>
      </c>
      <c r="J32" s="153" t="str">
        <f>[3]Sheet1!J30</f>
        <v>23.</v>
      </c>
      <c r="K32" s="147">
        <f>TIME(0,LEFT([3]Sheet1!K30,2),RIGHT([3]Sheet1!K30,2))</f>
        <v>2.8668981481481483E-2</v>
      </c>
      <c r="L32" s="181" t="str">
        <f>[3]Sheet1!L30</f>
        <v>16.</v>
      </c>
      <c r="M32" s="180">
        <f t="shared" si="0"/>
        <v>3.6261574074074078E-2</v>
      </c>
      <c r="N32">
        <f>RANK(M32,M5:M87,1)</f>
        <v>15</v>
      </c>
      <c r="O32" s="151">
        <f>TIME(0,LEFT([3]Sheet1!M30,2),RIGHT([3]Sheet1!M30,2))</f>
        <v>2.2164351851851852E-2</v>
      </c>
      <c r="P32" s="153" t="str">
        <f>[3]Sheet1!N30</f>
        <v>44.</v>
      </c>
      <c r="Q32" s="183" t="str">
        <f>[3]Sheet1!O30</f>
        <v>1:24:08</v>
      </c>
      <c r="R32" s="8">
        <v>39</v>
      </c>
      <c r="S32" s="8">
        <v>71</v>
      </c>
    </row>
    <row r="33" spans="1:19" ht="12.75" customHeight="1">
      <c r="A33" s="7">
        <v>29</v>
      </c>
      <c r="B33" s="134" t="str">
        <f>[3]Sheet1!F31</f>
        <v>Kolařík, Vojtěch</v>
      </c>
      <c r="C33" s="138" t="str">
        <f>[3]Sheet1!H31</f>
        <v>Kombitch Team</v>
      </c>
      <c r="D33" s="9">
        <f>[3]Sheet1!G31</f>
        <v>1996</v>
      </c>
      <c r="E33" s="9">
        <f>[3]Sheet1!E31</f>
        <v>86</v>
      </c>
      <c r="F33" s="185" t="s">
        <v>100</v>
      </c>
      <c r="G33" s="10" t="str">
        <f>[3]Sheet1!C31</f>
        <v>M2</v>
      </c>
      <c r="H33" s="139" t="str">
        <f>[3]Sheet1!D31</f>
        <v>8.</v>
      </c>
      <c r="I33" s="147">
        <f>TIME(0,LEFT([3]Sheet1!I31,2),RIGHT([3]Sheet1!I31,2))</f>
        <v>9.1319444444444443E-3</v>
      </c>
      <c r="J33" s="153" t="str">
        <f>[3]Sheet1!J31</f>
        <v>41.</v>
      </c>
      <c r="K33" s="147">
        <f>TIME(0,LEFT([3]Sheet1!K31,2),RIGHT([3]Sheet1!K31,2))</f>
        <v>2.9722222222222223E-2</v>
      </c>
      <c r="L33" s="181" t="str">
        <f>[3]Sheet1!L31</f>
        <v>33.</v>
      </c>
      <c r="M33" s="180">
        <f t="shared" si="0"/>
        <v>3.8854166666666669E-2</v>
      </c>
      <c r="N33">
        <f>RANK(M33,M5:M87,1)</f>
        <v>41</v>
      </c>
      <c r="O33" s="151">
        <f>TIME(0,LEFT([3]Sheet1!M31,2),RIGHT([3]Sheet1!M31,2))</f>
        <v>1.9629629629629629E-2</v>
      </c>
      <c r="P33" s="153" t="str">
        <f>[3]Sheet1!N31</f>
        <v>18.</v>
      </c>
      <c r="Q33" s="183" t="str">
        <f>[3]Sheet1!O31</f>
        <v>1:24:13</v>
      </c>
      <c r="R33" s="8">
        <v>38</v>
      </c>
      <c r="S33" s="8">
        <v>70</v>
      </c>
    </row>
    <row r="34" spans="1:19" ht="12.75" customHeight="1">
      <c r="A34" s="7">
        <v>30</v>
      </c>
      <c r="B34" s="134" t="str">
        <f>[3]Sheet1!F32</f>
        <v>Zámiš, Jaroslav</v>
      </c>
      <c r="C34" s="138" t="str">
        <f>[3]Sheet1!H32</f>
        <v>Kombitch team</v>
      </c>
      <c r="D34" s="9">
        <f>[3]Sheet1!G32</f>
        <v>1994</v>
      </c>
      <c r="E34" s="9">
        <f>[3]Sheet1!E32</f>
        <v>61</v>
      </c>
      <c r="F34" s="185" t="s">
        <v>100</v>
      </c>
      <c r="G34" s="10" t="str">
        <f>[3]Sheet1!C32</f>
        <v>M3</v>
      </c>
      <c r="H34" s="139" t="str">
        <f>[3]Sheet1!D32</f>
        <v>5.</v>
      </c>
      <c r="I34" s="147">
        <f>TIME(0,LEFT([3]Sheet1!I32,2),RIGHT([3]Sheet1!I32,2))</f>
        <v>9.479166666666667E-3</v>
      </c>
      <c r="J34" s="153" t="str">
        <f>[3]Sheet1!J32</f>
        <v>50.</v>
      </c>
      <c r="K34" s="147">
        <f>TIME(0,LEFT([3]Sheet1!K32,2),RIGHT([3]Sheet1!K32,2))</f>
        <v>2.9363425925925925E-2</v>
      </c>
      <c r="L34" s="181" t="str">
        <f>[3]Sheet1!L32</f>
        <v>28.</v>
      </c>
      <c r="M34" s="180">
        <f t="shared" si="0"/>
        <v>3.8842592592592595E-2</v>
      </c>
      <c r="N34">
        <f>RANK(M34,M5:M87,1)</f>
        <v>40</v>
      </c>
      <c r="O34" s="151">
        <f>TIME(0,LEFT([3]Sheet1!M32,2),RIGHT([3]Sheet1!M32,2))</f>
        <v>1.9722222222222221E-2</v>
      </c>
      <c r="P34" s="153" t="str">
        <f>[3]Sheet1!N32</f>
        <v>19.</v>
      </c>
      <c r="Q34" s="183" t="str">
        <f>[3]Sheet1!O32</f>
        <v>1:24:20</v>
      </c>
      <c r="R34" s="8">
        <v>41</v>
      </c>
      <c r="S34" s="8">
        <v>69</v>
      </c>
    </row>
    <row r="35" spans="1:19" ht="12.75" customHeight="1">
      <c r="A35" s="7">
        <v>31</v>
      </c>
      <c r="B35" s="134" t="str">
        <f>[3]Sheet1!F33</f>
        <v>Nový, Lukáš</v>
      </c>
      <c r="C35" s="138" t="str">
        <f>[3]Sheet1!H33</f>
        <v>TT Tálín</v>
      </c>
      <c r="D35" s="9">
        <f>[3]Sheet1!G33</f>
        <v>1976</v>
      </c>
      <c r="E35" s="9">
        <f>[3]Sheet1!E33</f>
        <v>45</v>
      </c>
      <c r="F35" s="185" t="s">
        <v>100</v>
      </c>
      <c r="G35" s="10" t="str">
        <f>[3]Sheet1!C33</f>
        <v>M4</v>
      </c>
      <c r="H35" s="139" t="str">
        <f>[3]Sheet1!D33</f>
        <v>11.</v>
      </c>
      <c r="I35" s="147">
        <f>TIME(0,LEFT([3]Sheet1!I33,2),RIGHT([3]Sheet1!I33,2))</f>
        <v>7.1527777777777779E-3</v>
      </c>
      <c r="J35" s="153" t="str">
        <f>[3]Sheet1!J33</f>
        <v>12.</v>
      </c>
      <c r="K35" s="147">
        <f>TIME(0,LEFT([3]Sheet1!K33,2),RIGHT([3]Sheet1!K33,2))</f>
        <v>3.0763888888888889E-2</v>
      </c>
      <c r="L35" s="181" t="str">
        <f>[3]Sheet1!L33</f>
        <v>46.</v>
      </c>
      <c r="M35" s="180">
        <f t="shared" si="0"/>
        <v>3.7916666666666668E-2</v>
      </c>
      <c r="N35">
        <f>RANK(M35,M5:M87,1)</f>
        <v>29</v>
      </c>
      <c r="O35" s="151">
        <f>TIME(0,LEFT([3]Sheet1!M33,2),RIGHT([3]Sheet1!M33,2))</f>
        <v>2.0821759259259259E-2</v>
      </c>
      <c r="P35" s="153" t="str">
        <f>[3]Sheet1!N33</f>
        <v>34.</v>
      </c>
      <c r="Q35" s="183" t="str">
        <f>[3]Sheet1!O33</f>
        <v>1:24:35</v>
      </c>
      <c r="R35" s="8">
        <v>35</v>
      </c>
      <c r="S35" s="8">
        <v>68</v>
      </c>
    </row>
    <row r="36" spans="1:19" ht="12.75" customHeight="1">
      <c r="A36" s="7">
        <v>32</v>
      </c>
      <c r="B36" s="134" t="str">
        <f>[3]Sheet1!F34</f>
        <v>Fořtová, Petra</v>
      </c>
      <c r="C36" s="138" t="str">
        <f>[3]Sheet1!H34</f>
        <v>Plavecký klub Písek</v>
      </c>
      <c r="D36" s="9">
        <f>[3]Sheet1!G34</f>
        <v>2002</v>
      </c>
      <c r="E36" s="9">
        <f>[3]Sheet1!E34</f>
        <v>65</v>
      </c>
      <c r="F36" s="185" t="s">
        <v>100</v>
      </c>
      <c r="G36" s="10" t="str">
        <f>[3]Sheet1!C34</f>
        <v>Z2</v>
      </c>
      <c r="H36" s="139" t="str">
        <f>[3]Sheet1!D34</f>
        <v>2.</v>
      </c>
      <c r="I36" s="147">
        <f>TIME(0,LEFT([3]Sheet1!I34,2),RIGHT([3]Sheet1!I34,2))</f>
        <v>7.4074074074074077E-3</v>
      </c>
      <c r="J36" s="153" t="str">
        <f>[3]Sheet1!J34</f>
        <v>16.</v>
      </c>
      <c r="K36" s="147">
        <f>TIME(0,LEFT([3]Sheet1!K34,2),RIGHT([3]Sheet1!K34,2))</f>
        <v>3.0624999999999999E-2</v>
      </c>
      <c r="L36" s="181" t="str">
        <f>[3]Sheet1!L34</f>
        <v>45.</v>
      </c>
      <c r="M36" s="180">
        <f t="shared" si="0"/>
        <v>3.8032407407407404E-2</v>
      </c>
      <c r="N36">
        <f>RANK(M36,M5:M87,1)</f>
        <v>34</v>
      </c>
      <c r="O36" s="151">
        <f>TIME(0,LEFT([3]Sheet1!M34,2),RIGHT([3]Sheet1!M34,2))</f>
        <v>2.0798611111111111E-2</v>
      </c>
      <c r="P36" s="153" t="str">
        <f>[3]Sheet1!N34</f>
        <v>33.</v>
      </c>
      <c r="Q36" s="183" t="str">
        <f>[3]Sheet1!O34</f>
        <v>1:24:43</v>
      </c>
      <c r="R36" s="8">
        <v>46</v>
      </c>
      <c r="S36" s="8">
        <v>96</v>
      </c>
    </row>
    <row r="37" spans="1:19" ht="12.75" customHeight="1">
      <c r="A37" s="7">
        <v>33</v>
      </c>
      <c r="B37" s="134" t="str">
        <f>[3]Sheet1!F35</f>
        <v>Ludvík, Jan</v>
      </c>
      <c r="C37" s="138" t="str">
        <f>[3]Sheet1!H35</f>
        <v>BK Nezmar CB</v>
      </c>
      <c r="D37" s="9">
        <f>[3]Sheet1!G35</f>
        <v>1975</v>
      </c>
      <c r="E37" s="9">
        <f>[3]Sheet1!E35</f>
        <v>38</v>
      </c>
      <c r="F37" s="185" t="s">
        <v>100</v>
      </c>
      <c r="G37" s="10" t="str">
        <f>[3]Sheet1!C35</f>
        <v>M4</v>
      </c>
      <c r="H37" s="139" t="str">
        <f>[3]Sheet1!D35</f>
        <v>12.</v>
      </c>
      <c r="I37" s="147">
        <f>TIME(0,LEFT([3]Sheet1!I35,2),RIGHT([3]Sheet1!I35,2))</f>
        <v>8.564814814814815E-3</v>
      </c>
      <c r="J37" s="153" t="str">
        <f>[3]Sheet1!J35</f>
        <v>30.</v>
      </c>
      <c r="K37" s="147">
        <f>TIME(0,LEFT([3]Sheet1!K35,2),RIGHT([3]Sheet1!K35,2))</f>
        <v>3.0219907407407407E-2</v>
      </c>
      <c r="L37" s="181" t="str">
        <f>[3]Sheet1!L35</f>
        <v>43.</v>
      </c>
      <c r="M37" s="180">
        <f t="shared" ref="M37:M68" si="1">I37+K37</f>
        <v>3.878472222222222E-2</v>
      </c>
      <c r="N37">
        <f>RANK(M37,M5:M87,1)</f>
        <v>37</v>
      </c>
      <c r="O37" s="151">
        <f>TIME(0,LEFT([3]Sheet1!M35,2),RIGHT([3]Sheet1!M35,2))</f>
        <v>2.0358796296296295E-2</v>
      </c>
      <c r="P37" s="153" t="str">
        <f>[3]Sheet1!N35</f>
        <v>29.</v>
      </c>
      <c r="Q37" s="183" t="str">
        <f>[3]Sheet1!O35</f>
        <v>1:25:10</v>
      </c>
      <c r="R37" s="8">
        <v>34</v>
      </c>
      <c r="S37" s="8">
        <v>67</v>
      </c>
    </row>
    <row r="38" spans="1:19" ht="12.75" customHeight="1">
      <c r="A38" s="7">
        <v>34</v>
      </c>
      <c r="B38" s="134" t="str">
        <f>[3]Sheet1!F36</f>
        <v>Volf, František</v>
      </c>
      <c r="C38" s="138" t="str">
        <f>[3]Sheet1!H36</f>
        <v>Orava</v>
      </c>
      <c r="D38" s="9">
        <f>[3]Sheet1!G36</f>
        <v>1994</v>
      </c>
      <c r="E38" s="9">
        <f>[3]Sheet1!E36</f>
        <v>59</v>
      </c>
      <c r="F38" s="185"/>
      <c r="G38" s="10" t="str">
        <f>[3]Sheet1!C36</f>
        <v>M3</v>
      </c>
      <c r="H38" s="139" t="str">
        <f>[3]Sheet1!D36</f>
        <v>6.</v>
      </c>
      <c r="I38" s="147">
        <f>TIME(0,LEFT([3]Sheet1!I36,2),RIGHT([3]Sheet1!I36,2))</f>
        <v>9.5370370370370366E-3</v>
      </c>
      <c r="J38" s="153" t="str">
        <f>[3]Sheet1!J36</f>
        <v>51.</v>
      </c>
      <c r="K38" s="147">
        <f>TIME(0,LEFT([3]Sheet1!K36,2),RIGHT([3]Sheet1!K36,2))</f>
        <v>3.019675925925926E-2</v>
      </c>
      <c r="L38" s="181" t="str">
        <f>[3]Sheet1!L36</f>
        <v>41.</v>
      </c>
      <c r="M38" s="180">
        <f t="shared" si="1"/>
        <v>3.9733796296296295E-2</v>
      </c>
      <c r="N38">
        <f>RANK(M38,M5:M87,1)</f>
        <v>45</v>
      </c>
      <c r="O38" s="151">
        <f>TIME(0,LEFT([3]Sheet1!M36,2),RIGHT([3]Sheet1!M36,2))</f>
        <v>1.9409722222222221E-2</v>
      </c>
      <c r="P38" s="153" t="str">
        <f>[3]Sheet1!N36</f>
        <v>15.</v>
      </c>
      <c r="Q38" s="183" t="str">
        <f>[3]Sheet1!O36</f>
        <v>1:25:10</v>
      </c>
    </row>
    <row r="39" spans="1:19" ht="12.75" customHeight="1">
      <c r="A39" s="7">
        <v>35</v>
      </c>
      <c r="B39" s="134" t="str">
        <f>[3]Sheet1!F37</f>
        <v>Fiala, Tomáš</v>
      </c>
      <c r="C39" s="138" t="str">
        <f>[3]Sheet1!H37</f>
        <v>#týmKleť</v>
      </c>
      <c r="D39" s="9">
        <f>[3]Sheet1!G37</f>
        <v>1974</v>
      </c>
      <c r="E39" s="9">
        <f>[3]Sheet1!E37</f>
        <v>80</v>
      </c>
      <c r="F39" s="185" t="s">
        <v>100</v>
      </c>
      <c r="G39" s="10" t="str">
        <f>[3]Sheet1!C37</f>
        <v>M5</v>
      </c>
      <c r="H39" s="139" t="str">
        <f>[3]Sheet1!D37</f>
        <v>6.</v>
      </c>
      <c r="I39" s="147">
        <f>TIME(0,LEFT([3]Sheet1!I37,2),RIGHT([3]Sheet1!I37,2))</f>
        <v>9.5370370370370366E-3</v>
      </c>
      <c r="J39" s="153" t="str">
        <f>[3]Sheet1!J37</f>
        <v>52.</v>
      </c>
      <c r="K39" s="147">
        <f>TIME(0,LEFT([3]Sheet1!K37,2),RIGHT([3]Sheet1!K37,2))</f>
        <v>2.9895833333333333E-2</v>
      </c>
      <c r="L39" s="181" t="str">
        <f>[3]Sheet1!L37</f>
        <v>36.</v>
      </c>
      <c r="M39" s="180">
        <f t="shared" si="1"/>
        <v>3.9432870370370368E-2</v>
      </c>
      <c r="N39">
        <f>RANK(M39,M5:M87,1)</f>
        <v>43</v>
      </c>
      <c r="O39" s="151">
        <f>TIME(0,LEFT([3]Sheet1!M37,2),RIGHT([3]Sheet1!M37,2))</f>
        <v>2.011574074074074E-2</v>
      </c>
      <c r="P39" s="153" t="str">
        <f>[3]Sheet1!N37</f>
        <v>26.</v>
      </c>
      <c r="Q39" s="183" t="str">
        <f>[3]Sheet1!O37</f>
        <v>1:25:45</v>
      </c>
      <c r="R39" s="8">
        <v>39</v>
      </c>
      <c r="S39" s="8">
        <v>66</v>
      </c>
    </row>
    <row r="40" spans="1:19" ht="12.75" customHeight="1">
      <c r="A40" s="7">
        <v>36</v>
      </c>
      <c r="B40" s="134" t="str">
        <f>[3]Sheet1!F38</f>
        <v>Krajánek, Tomáš</v>
      </c>
      <c r="C40" s="138" t="str">
        <f>[3]Sheet1!H38</f>
        <v>Šutri</v>
      </c>
      <c r="D40" s="9">
        <f>[3]Sheet1!G38</f>
        <v>1979</v>
      </c>
      <c r="E40" s="9">
        <f>[3]Sheet1!E38</f>
        <v>82</v>
      </c>
      <c r="F40" s="185" t="s">
        <v>100</v>
      </c>
      <c r="G40" s="10" t="str">
        <f>[3]Sheet1!C38</f>
        <v>M4</v>
      </c>
      <c r="H40" s="139" t="str">
        <f>[3]Sheet1!D38</f>
        <v>13.</v>
      </c>
      <c r="I40" s="147">
        <f>TIME(0,LEFT([3]Sheet1!I38,2),RIGHT([3]Sheet1!I38,2))</f>
        <v>7.5462962962962966E-3</v>
      </c>
      <c r="J40" s="153" t="str">
        <f>[3]Sheet1!J38</f>
        <v>22.</v>
      </c>
      <c r="K40" s="147">
        <f>TIME(0,LEFT([3]Sheet1!K38,2),RIGHT([3]Sheet1!K38,2))</f>
        <v>3.0138888888888889E-2</v>
      </c>
      <c r="L40" s="181" t="str">
        <f>[3]Sheet1!L38</f>
        <v>39.</v>
      </c>
      <c r="M40" s="180">
        <f t="shared" si="1"/>
        <v>3.7685185185185183E-2</v>
      </c>
      <c r="N40">
        <f>RANK(M40,M5:M87,1)</f>
        <v>27</v>
      </c>
      <c r="O40" s="151">
        <f>TIME(0,LEFT([3]Sheet1!M38,2),RIGHT([3]Sheet1!M38,2))</f>
        <v>2.2152777777777778E-2</v>
      </c>
      <c r="P40" s="153" t="str">
        <f>[3]Sheet1!N38</f>
        <v>42.</v>
      </c>
      <c r="Q40" s="183" t="str">
        <f>[3]Sheet1!O38</f>
        <v>1:26:10</v>
      </c>
      <c r="R40" s="8">
        <v>33</v>
      </c>
      <c r="S40" s="8">
        <v>65</v>
      </c>
    </row>
    <row r="41" spans="1:19" ht="12.75" customHeight="1">
      <c r="A41" s="7">
        <v>37</v>
      </c>
      <c r="B41" s="134" t="str">
        <f>[3]Sheet1!F39</f>
        <v>Skalka, Pavel</v>
      </c>
      <c r="C41" s="138" t="str">
        <f>[3]Sheet1!H39</f>
        <v>Lipí</v>
      </c>
      <c r="D41" s="9">
        <f>[3]Sheet1!G39</f>
        <v>1970</v>
      </c>
      <c r="E41" s="9">
        <f>[3]Sheet1!E39</f>
        <v>51</v>
      </c>
      <c r="F41" s="185" t="s">
        <v>100</v>
      </c>
      <c r="G41" s="10" t="str">
        <f>[3]Sheet1!C39</f>
        <v>M5</v>
      </c>
      <c r="H41" s="139" t="str">
        <f>[3]Sheet1!D39</f>
        <v>7.</v>
      </c>
      <c r="I41" s="147">
        <f>TIME(0,LEFT([3]Sheet1!I39,2),RIGHT([3]Sheet1!I39,2))</f>
        <v>9.9768518518518513E-3</v>
      </c>
      <c r="J41" s="153" t="str">
        <f>[3]Sheet1!J39</f>
        <v>67.</v>
      </c>
      <c r="K41" s="147">
        <f>TIME(0,LEFT([3]Sheet1!K39,2),RIGHT([3]Sheet1!K39,2))</f>
        <v>2.9814814814814815E-2</v>
      </c>
      <c r="L41" s="181" t="str">
        <f>[3]Sheet1!L39</f>
        <v>34.</v>
      </c>
      <c r="M41" s="180">
        <f t="shared" si="1"/>
        <v>3.979166666666667E-2</v>
      </c>
      <c r="N41">
        <f>RANK(M41,M5:M87,1)</f>
        <v>46</v>
      </c>
      <c r="O41" s="151">
        <f>TIME(0,LEFT([3]Sheet1!M39,2),RIGHT([3]Sheet1!M39,2))</f>
        <v>2.0555555555555556E-2</v>
      </c>
      <c r="P41" s="153" t="str">
        <f>[3]Sheet1!N39</f>
        <v>31.</v>
      </c>
      <c r="Q41" s="183" t="str">
        <f>[3]Sheet1!O39</f>
        <v>1:26:54</v>
      </c>
      <c r="R41" s="8">
        <v>38</v>
      </c>
      <c r="S41" s="8">
        <v>64</v>
      </c>
    </row>
    <row r="42" spans="1:19" ht="12.75" customHeight="1">
      <c r="A42" s="7">
        <v>38</v>
      </c>
      <c r="B42" s="134" t="str">
        <f>[3]Sheet1!F40</f>
        <v>Písko, Jan</v>
      </c>
      <c r="C42" s="138" t="str">
        <f>[3]Sheet1!H40</f>
        <v>TJ Sokol Přídolí</v>
      </c>
      <c r="D42" s="9">
        <f>[3]Sheet1!G40</f>
        <v>1982</v>
      </c>
      <c r="E42" s="9">
        <f>[3]Sheet1!E40</f>
        <v>105</v>
      </c>
      <c r="F42" s="185"/>
      <c r="G42" s="10" t="str">
        <f>[3]Sheet1!C40</f>
        <v>M4</v>
      </c>
      <c r="H42" s="139" t="str">
        <f>[3]Sheet1!D40</f>
        <v>14.</v>
      </c>
      <c r="I42" s="147">
        <f>TIME(0,LEFT([3]Sheet1!I40,2),RIGHT([3]Sheet1!I40,2))</f>
        <v>9.3287037037037036E-3</v>
      </c>
      <c r="J42" s="153" t="str">
        <f>[3]Sheet1!J40</f>
        <v>45.</v>
      </c>
      <c r="K42" s="147">
        <f>TIME(0,LEFT([3]Sheet1!K40,2),RIGHT([3]Sheet1!K40,2))</f>
        <v>2.9421296296296296E-2</v>
      </c>
      <c r="L42" s="181" t="str">
        <f>[3]Sheet1!L40</f>
        <v>30.</v>
      </c>
      <c r="M42" s="180">
        <f t="shared" si="1"/>
        <v>3.875E-2</v>
      </c>
      <c r="N42">
        <f>RANK(M42,M5:M87,1)</f>
        <v>36</v>
      </c>
      <c r="O42" s="151">
        <f>TIME(0,LEFT([3]Sheet1!M40,2),RIGHT([3]Sheet1!M40,2))</f>
        <v>2.1840277777777778E-2</v>
      </c>
      <c r="P42" s="153" t="str">
        <f>[3]Sheet1!N40</f>
        <v>39.</v>
      </c>
      <c r="Q42" s="183" t="str">
        <f>[3]Sheet1!O40</f>
        <v>1:27:15</v>
      </c>
    </row>
    <row r="43" spans="1:19" ht="12.75" customHeight="1">
      <c r="A43" s="7">
        <v>39</v>
      </c>
      <c r="B43" s="134" t="str">
        <f>[3]Sheet1!F41</f>
        <v>Červený, Petr</v>
      </c>
      <c r="C43" s="138" t="str">
        <f>[3]Sheet1!H41</f>
        <v>DINOS TT</v>
      </c>
      <c r="D43" s="9">
        <f>[3]Sheet1!G41</f>
        <v>1973</v>
      </c>
      <c r="E43" s="9">
        <f>[3]Sheet1!E41</f>
        <v>7</v>
      </c>
      <c r="F43" s="185" t="s">
        <v>100</v>
      </c>
      <c r="G43" s="10" t="str">
        <f>[3]Sheet1!C41</f>
        <v>M5</v>
      </c>
      <c r="H43" s="139" t="str">
        <f>[3]Sheet1!D41</f>
        <v>8.</v>
      </c>
      <c r="I43" s="147">
        <f>TIME(0,LEFT([3]Sheet1!I41,2),RIGHT([3]Sheet1!I41,2))</f>
        <v>9.5949074074074079E-3</v>
      </c>
      <c r="J43" s="153" t="str">
        <f>[3]Sheet1!J41</f>
        <v>55.</v>
      </c>
      <c r="K43" s="147">
        <f>TIME(0,LEFT([3]Sheet1!K41,2),RIGHT([3]Sheet1!K41,2))</f>
        <v>2.9224537037037038E-2</v>
      </c>
      <c r="L43" s="181" t="str">
        <f>[3]Sheet1!L41</f>
        <v>25.</v>
      </c>
      <c r="M43" s="180">
        <f t="shared" si="1"/>
        <v>3.8819444444444448E-2</v>
      </c>
      <c r="N43">
        <f>RANK(M43,M5:M87,1)</f>
        <v>39</v>
      </c>
      <c r="O43" s="151">
        <f>TIME(0,LEFT([3]Sheet1!M41,2),RIGHT([3]Sheet1!M41,2))</f>
        <v>2.2164351851851852E-2</v>
      </c>
      <c r="P43" s="153" t="str">
        <f>[3]Sheet1!N41</f>
        <v>43.</v>
      </c>
      <c r="Q43" s="183" t="str">
        <f>[3]Sheet1!O41</f>
        <v>1:27:49</v>
      </c>
      <c r="R43" s="8">
        <v>37</v>
      </c>
      <c r="S43" s="8">
        <v>63</v>
      </c>
    </row>
    <row r="44" spans="1:19" ht="12.75" customHeight="1">
      <c r="A44" s="7">
        <v>40</v>
      </c>
      <c r="B44" s="134" t="str">
        <f>[3]Sheet1!F42</f>
        <v>Hlínová, Jaroslava</v>
      </c>
      <c r="C44" s="138" t="str">
        <f>[3]Sheet1!H42</f>
        <v>TT Tálín</v>
      </c>
      <c r="D44" s="9">
        <f>[3]Sheet1!G42</f>
        <v>1980</v>
      </c>
      <c r="E44" s="9">
        <f>[3]Sheet1!E42</f>
        <v>16</v>
      </c>
      <c r="F44" s="185" t="s">
        <v>100</v>
      </c>
      <c r="G44" s="10" t="str">
        <f>[3]Sheet1!C42</f>
        <v>Z4</v>
      </c>
      <c r="H44" s="139" t="str">
        <f>[3]Sheet1!D42</f>
        <v>1.</v>
      </c>
      <c r="I44" s="147">
        <f>TIME(0,LEFT([3]Sheet1!I42,2),RIGHT([3]Sheet1!I42,2))</f>
        <v>6.2268518518518515E-3</v>
      </c>
      <c r="J44" s="153" t="str">
        <f>[3]Sheet1!J42</f>
        <v>3.</v>
      </c>
      <c r="K44" s="147">
        <f>TIME(0,LEFT([3]Sheet1!K42,2),RIGHT([3]Sheet1!K42,2))</f>
        <v>3.0069444444444444E-2</v>
      </c>
      <c r="L44" s="181" t="str">
        <f>[3]Sheet1!L42</f>
        <v>38.</v>
      </c>
      <c r="M44" s="180">
        <f t="shared" si="1"/>
        <v>3.6296296296296299E-2</v>
      </c>
      <c r="N44">
        <f>RANK(M44,M5:M87,1)</f>
        <v>17</v>
      </c>
      <c r="O44" s="151">
        <f>TIME(0,LEFT([3]Sheet1!M42,2),RIGHT([3]Sheet1!M42,2))</f>
        <v>2.480324074074074E-2</v>
      </c>
      <c r="P44" s="153" t="str">
        <f>[3]Sheet1!N42</f>
        <v>59.</v>
      </c>
      <c r="Q44" s="183" t="str">
        <f>[3]Sheet1!O42</f>
        <v>1:27:59</v>
      </c>
      <c r="R44" s="8">
        <v>50</v>
      </c>
      <c r="S44" s="8">
        <v>93</v>
      </c>
    </row>
    <row r="45" spans="1:19" ht="12.75" customHeight="1">
      <c r="A45" s="7">
        <v>41</v>
      </c>
      <c r="B45" s="134" t="str">
        <f>[3]Sheet1!F43</f>
        <v>Tesař, Vojtěch</v>
      </c>
      <c r="C45" s="138" t="str">
        <f>[3]Sheet1!H43</f>
        <v>SK Pleš</v>
      </c>
      <c r="D45" s="9">
        <f>[3]Sheet1!G43</f>
        <v>2002</v>
      </c>
      <c r="E45" s="9">
        <f>[3]Sheet1!E43</f>
        <v>73</v>
      </c>
      <c r="F45" s="185"/>
      <c r="G45" s="10" t="str">
        <f>[3]Sheet1!C43</f>
        <v>M2</v>
      </c>
      <c r="H45" s="139" t="str">
        <f>[3]Sheet1!D43</f>
        <v>9.</v>
      </c>
      <c r="I45" s="147">
        <f>TIME(0,LEFT([3]Sheet1!I43,2),RIGHT([3]Sheet1!I43,2))</f>
        <v>9.1319444444444443E-3</v>
      </c>
      <c r="J45" s="153" t="str">
        <f>[3]Sheet1!J43</f>
        <v>40.</v>
      </c>
      <c r="K45" s="147">
        <f>TIME(0,LEFT([3]Sheet1!K43,2),RIGHT([3]Sheet1!K43,2))</f>
        <v>3.1331018518518522E-2</v>
      </c>
      <c r="L45" s="181" t="str">
        <f>[3]Sheet1!L43</f>
        <v>48.</v>
      </c>
      <c r="M45" s="180">
        <f t="shared" si="1"/>
        <v>4.0462962962962964E-2</v>
      </c>
      <c r="N45">
        <f>RANK(M45,M5:M87,1)</f>
        <v>47</v>
      </c>
      <c r="O45" s="151">
        <f>TIME(0,LEFT([3]Sheet1!M43,2),RIGHT([3]Sheet1!M43,2))</f>
        <v>2.074074074074074E-2</v>
      </c>
      <c r="P45" s="153" t="str">
        <f>[3]Sheet1!N43</f>
        <v>32.</v>
      </c>
      <c r="Q45" s="183" t="str">
        <f>[3]Sheet1!O43</f>
        <v>1:28:08</v>
      </c>
    </row>
    <row r="46" spans="1:19" ht="12.75" customHeight="1">
      <c r="A46" s="7">
        <v>42</v>
      </c>
      <c r="B46" s="134" t="str">
        <f>[3]Sheet1!F44</f>
        <v>Jungbauer, Jan</v>
      </c>
      <c r="C46" s="138" t="str">
        <f>[3]Sheet1!H44</f>
        <v>TC Líbovo Potěr</v>
      </c>
      <c r="D46" s="9">
        <f>[3]Sheet1!G44</f>
        <v>1984</v>
      </c>
      <c r="E46" s="9">
        <f>[3]Sheet1!E44</f>
        <v>25</v>
      </c>
      <c r="F46" s="185"/>
      <c r="G46" s="10" t="str">
        <f>[3]Sheet1!C44</f>
        <v>M4</v>
      </c>
      <c r="H46" s="139" t="str">
        <f>[3]Sheet1!D44</f>
        <v>15.</v>
      </c>
      <c r="I46" s="147">
        <f>TIME(0,LEFT([3]Sheet1!I44,2),RIGHT([3]Sheet1!I44,2))</f>
        <v>1.0104166666666666E-2</v>
      </c>
      <c r="J46" s="153" t="str">
        <f>[3]Sheet1!J44</f>
        <v>70.</v>
      </c>
      <c r="K46" s="147">
        <f>TIME(0,LEFT([3]Sheet1!K44,2),RIGHT([3]Sheet1!K44,2))</f>
        <v>2.9328703703703704E-2</v>
      </c>
      <c r="L46" s="181" t="str">
        <f>[3]Sheet1!L44</f>
        <v>27.</v>
      </c>
      <c r="M46" s="180">
        <f t="shared" si="1"/>
        <v>3.9432870370370368E-2</v>
      </c>
      <c r="N46">
        <f>RANK(M46,M5:M87,1)</f>
        <v>43</v>
      </c>
      <c r="O46" s="151">
        <f>TIME(0,LEFT([3]Sheet1!M44,2),RIGHT([3]Sheet1!M44,2))</f>
        <v>2.1874999999999999E-2</v>
      </c>
      <c r="P46" s="153" t="str">
        <f>[3]Sheet1!N44</f>
        <v>40.</v>
      </c>
      <c r="Q46" s="183" t="str">
        <f>[3]Sheet1!O44</f>
        <v>1:28:17</v>
      </c>
    </row>
    <row r="47" spans="1:19" ht="12.75" customHeight="1">
      <c r="A47" s="7">
        <v>43</v>
      </c>
      <c r="B47" s="134" t="str">
        <f>[3]Sheet1!F45</f>
        <v>Tauber, Jan</v>
      </c>
      <c r="C47" s="138" t="str">
        <f>[3]Sheet1!H45</f>
        <v>BK Nezmar</v>
      </c>
      <c r="D47" s="9">
        <f>[3]Sheet1!G45</f>
        <v>1979</v>
      </c>
      <c r="E47" s="9">
        <f>[3]Sheet1!E45</f>
        <v>72</v>
      </c>
      <c r="F47" s="185" t="s">
        <v>100</v>
      </c>
      <c r="G47" s="10" t="str">
        <f>[3]Sheet1!C45</f>
        <v>M4</v>
      </c>
      <c r="H47" s="139" t="str">
        <f>[3]Sheet1!D45</f>
        <v>16.</v>
      </c>
      <c r="I47" s="147">
        <f>TIME(0,LEFT([3]Sheet1!I45,2),RIGHT([3]Sheet1!I45,2))</f>
        <v>6.7129629629629631E-3</v>
      </c>
      <c r="J47" s="153" t="str">
        <f>[3]Sheet1!J45</f>
        <v>6.</v>
      </c>
      <c r="K47" s="147">
        <f>TIME(0,LEFT([3]Sheet1!K45,2),RIGHT([3]Sheet1!K45,2))</f>
        <v>3.0451388888888889E-2</v>
      </c>
      <c r="L47" s="181" t="str">
        <f>[3]Sheet1!L45</f>
        <v>44.</v>
      </c>
      <c r="M47" s="180">
        <f t="shared" si="1"/>
        <v>3.7164351851851851E-2</v>
      </c>
      <c r="N47">
        <f>RANK(M47,M5:M87,1)</f>
        <v>24</v>
      </c>
      <c r="O47" s="151">
        <f>TIME(0,LEFT([3]Sheet1!M45,2),RIGHT([3]Sheet1!M45,2))</f>
        <v>2.4618055555555556E-2</v>
      </c>
      <c r="P47" s="153" t="str">
        <f>[3]Sheet1!N45</f>
        <v>57.</v>
      </c>
      <c r="Q47" s="183" t="str">
        <f>[3]Sheet1!O45</f>
        <v>1:28:58</v>
      </c>
      <c r="R47" s="8">
        <v>32</v>
      </c>
      <c r="S47" s="8">
        <v>62</v>
      </c>
    </row>
    <row r="48" spans="1:19" ht="12.75" customHeight="1">
      <c r="A48" s="7">
        <v>44</v>
      </c>
      <c r="B48" s="134" t="str">
        <f>[3]Sheet1!F46</f>
        <v>Mikešová, Michaela</v>
      </c>
      <c r="C48" s="138" t="str">
        <f>[3]Sheet1!H46</f>
        <v>SK Čtyři Dvory</v>
      </c>
      <c r="D48" s="9">
        <f>[3]Sheet1!G46</f>
        <v>2005</v>
      </c>
      <c r="E48" s="9">
        <f>[3]Sheet1!E46</f>
        <v>42</v>
      </c>
      <c r="F48" s="185" t="s">
        <v>100</v>
      </c>
      <c r="G48" s="10" t="str">
        <f>[3]Sheet1!C46</f>
        <v>Z1</v>
      </c>
      <c r="H48" s="139" t="str">
        <f>[3]Sheet1!D46</f>
        <v>1.</v>
      </c>
      <c r="I48" s="147">
        <f>TIME(0,LEFT([3]Sheet1!I46,2),RIGHT([3]Sheet1!I46,2))</f>
        <v>9.2592592592592587E-3</v>
      </c>
      <c r="J48" s="153" t="str">
        <f>[3]Sheet1!J46</f>
        <v>44.</v>
      </c>
      <c r="K48" s="147">
        <f>TIME(0,LEFT([3]Sheet1!K46,2),RIGHT([3]Sheet1!K46,2))</f>
        <v>3.2581018518518516E-2</v>
      </c>
      <c r="L48" s="181" t="str">
        <f>[3]Sheet1!L46</f>
        <v>57.</v>
      </c>
      <c r="M48" s="180">
        <f t="shared" si="1"/>
        <v>4.1840277777777775E-2</v>
      </c>
      <c r="N48">
        <f>RANK(M48,M5:M87,1)</f>
        <v>54</v>
      </c>
      <c r="O48" s="151">
        <f>TIME(0,LEFT([3]Sheet1!M46,2),RIGHT([3]Sheet1!M46,2))</f>
        <v>2.0196759259259258E-2</v>
      </c>
      <c r="P48" s="153" t="str">
        <f>[3]Sheet1!N46</f>
        <v>27.</v>
      </c>
      <c r="Q48" s="183" t="str">
        <f>[3]Sheet1!O46</f>
        <v>1:29:20</v>
      </c>
      <c r="R48" s="8">
        <v>50</v>
      </c>
      <c r="S48" s="8">
        <v>91</v>
      </c>
    </row>
    <row r="49" spans="1:19" ht="12.75" customHeight="1">
      <c r="A49" s="7">
        <v>45</v>
      </c>
      <c r="B49" s="134" t="str">
        <f>[3]Sheet1!F47</f>
        <v>Tučková, Jana</v>
      </c>
      <c r="C49" s="138" t="str">
        <f>[3]Sheet1!H47</f>
        <v>TriSK České Budějovice</v>
      </c>
      <c r="D49" s="9">
        <f>[3]Sheet1!G47</f>
        <v>1982</v>
      </c>
      <c r="E49" s="9">
        <f>[3]Sheet1!E47</f>
        <v>55</v>
      </c>
      <c r="F49" s="185" t="s">
        <v>100</v>
      </c>
      <c r="G49" s="10" t="str">
        <f>[3]Sheet1!C47</f>
        <v>Z4</v>
      </c>
      <c r="H49" s="139" t="str">
        <f>[3]Sheet1!D47</f>
        <v>2.</v>
      </c>
      <c r="I49" s="147">
        <f>TIME(0,LEFT([3]Sheet1!I47,2),RIGHT([3]Sheet1!I47,2))</f>
        <v>9.2129629629629627E-3</v>
      </c>
      <c r="J49" s="153" t="str">
        <f>[3]Sheet1!J47</f>
        <v>42.</v>
      </c>
      <c r="K49" s="147">
        <f>TIME(0,LEFT([3]Sheet1!K47,2),RIGHT([3]Sheet1!K47,2))</f>
        <v>3.1736111111111111E-2</v>
      </c>
      <c r="L49" s="181" t="str">
        <f>[3]Sheet1!L47</f>
        <v>49.</v>
      </c>
      <c r="M49" s="180">
        <f t="shared" si="1"/>
        <v>4.0949074074074075E-2</v>
      </c>
      <c r="N49">
        <f>RANK(M49,M5:M87,1)</f>
        <v>49</v>
      </c>
      <c r="O49" s="151">
        <f>TIME(0,LEFT([3]Sheet1!M47,2),RIGHT([3]Sheet1!M47,2))</f>
        <v>2.1319444444444443E-2</v>
      </c>
      <c r="P49" s="153" t="str">
        <f>[3]Sheet1!N47</f>
        <v>37.</v>
      </c>
      <c r="Q49" s="183" t="str">
        <f>[3]Sheet1!O47</f>
        <v>1:29:40</v>
      </c>
      <c r="R49" s="8">
        <v>46</v>
      </c>
      <c r="S49" s="8">
        <v>90</v>
      </c>
    </row>
    <row r="50" spans="1:19" ht="12.75" customHeight="1">
      <c r="A50" s="7">
        <v>46</v>
      </c>
      <c r="B50" s="134" t="str">
        <f>[3]Sheet1!F48</f>
        <v>Ryšlavý, Květoslav</v>
      </c>
      <c r="C50" s="138" t="str">
        <f>[3]Sheet1!H48</f>
        <v>RESOLUTION Team</v>
      </c>
      <c r="D50" s="9">
        <f>[3]Sheet1!G48</f>
        <v>1971</v>
      </c>
      <c r="E50" s="9">
        <f>[3]Sheet1!E48</f>
        <v>84</v>
      </c>
      <c r="F50" s="185" t="s">
        <v>100</v>
      </c>
      <c r="G50" s="10" t="str">
        <f>[3]Sheet1!C48</f>
        <v>M5</v>
      </c>
      <c r="H50" s="139" t="str">
        <f>[3]Sheet1!D48</f>
        <v>9.</v>
      </c>
      <c r="I50" s="147">
        <f>TIME(0,LEFT([3]Sheet1!I48,2),RIGHT([3]Sheet1!I48,2))</f>
        <v>7.0949074074074074E-3</v>
      </c>
      <c r="J50" s="153" t="str">
        <f>[3]Sheet1!J48</f>
        <v>10.</v>
      </c>
      <c r="K50" s="147">
        <f>TIME(0,LEFT([3]Sheet1!K48,2),RIGHT([3]Sheet1!K48,2))</f>
        <v>2.9837962962962962E-2</v>
      </c>
      <c r="L50" s="181" t="str">
        <f>[3]Sheet1!L48</f>
        <v>35.</v>
      </c>
      <c r="M50" s="180">
        <f t="shared" si="1"/>
        <v>3.6932870370370366E-2</v>
      </c>
      <c r="N50">
        <f>RANK(M50,M5:M87,1)</f>
        <v>20</v>
      </c>
      <c r="O50" s="151">
        <f>TIME(0,LEFT([3]Sheet1!M48,2),RIGHT([3]Sheet1!M48,2))</f>
        <v>2.5740740740740741E-2</v>
      </c>
      <c r="P50" s="153" t="str">
        <f>[3]Sheet1!N48</f>
        <v>67.</v>
      </c>
      <c r="Q50" s="183" t="str">
        <f>[3]Sheet1!O48</f>
        <v>1:30:15</v>
      </c>
      <c r="R50" s="8">
        <v>36</v>
      </c>
      <c r="S50" s="8">
        <v>61</v>
      </c>
    </row>
    <row r="51" spans="1:19" ht="12.75" customHeight="1">
      <c r="A51" s="7">
        <v>47</v>
      </c>
      <c r="B51" s="134" t="str">
        <f>[3]Sheet1!F49</f>
        <v>Čáp, Marek</v>
      </c>
      <c r="C51" s="138" t="str">
        <f>[3]Sheet1!H49</f>
        <v>České Budějovice</v>
      </c>
      <c r="D51" s="9">
        <f>[3]Sheet1!G49</f>
        <v>1978</v>
      </c>
      <c r="E51" s="9">
        <f>[3]Sheet1!E49</f>
        <v>41</v>
      </c>
      <c r="F51" s="185" t="s">
        <v>100</v>
      </c>
      <c r="G51" s="10" t="str">
        <f>[3]Sheet1!C49</f>
        <v>M4</v>
      </c>
      <c r="H51" s="139" t="str">
        <f>[3]Sheet1!D49</f>
        <v>17.</v>
      </c>
      <c r="I51" s="147">
        <f>TIME(0,LEFT([3]Sheet1!I49,2),RIGHT([3]Sheet1!I49,2))</f>
        <v>1.0138888888888888E-2</v>
      </c>
      <c r="J51" s="153" t="str">
        <f>[3]Sheet1!J49</f>
        <v>71.</v>
      </c>
      <c r="K51" s="147">
        <f>TIME(0,LEFT([3]Sheet1!K49,2),RIGHT([3]Sheet1!K49,2))</f>
        <v>3.3726851851851855E-2</v>
      </c>
      <c r="L51" s="181" t="str">
        <f>[3]Sheet1!L49</f>
        <v>64.</v>
      </c>
      <c r="M51" s="180">
        <f t="shared" si="1"/>
        <v>4.3865740740740747E-2</v>
      </c>
      <c r="N51">
        <f>RANK(M51,M5:M87,1)</f>
        <v>65</v>
      </c>
      <c r="O51" s="151">
        <f>TIME(0,LEFT([3]Sheet1!M49,2),RIGHT([3]Sheet1!M49,2))</f>
        <v>1.8912037037037036E-2</v>
      </c>
      <c r="P51" s="153" t="str">
        <f>[3]Sheet1!N49</f>
        <v>11.</v>
      </c>
      <c r="Q51" s="183" t="str">
        <f>[3]Sheet1!O49</f>
        <v>1:30:24</v>
      </c>
      <c r="R51" s="8">
        <v>31</v>
      </c>
      <c r="S51" s="8">
        <v>60</v>
      </c>
    </row>
    <row r="52" spans="1:19" ht="12.75" customHeight="1">
      <c r="A52" s="7">
        <v>48</v>
      </c>
      <c r="B52" s="134" t="str">
        <f>[3]Sheet1!F50</f>
        <v>Stuchlík, Jiří</v>
      </c>
      <c r="C52" s="138" t="str">
        <f>[3]Sheet1!H50</f>
        <v>Triatlon team Tábor</v>
      </c>
      <c r="D52" s="9">
        <f>[3]Sheet1!G50</f>
        <v>1975</v>
      </c>
      <c r="E52" s="9">
        <f>[3]Sheet1!E50</f>
        <v>91</v>
      </c>
      <c r="F52" s="185" t="s">
        <v>100</v>
      </c>
      <c r="G52" s="10" t="str">
        <f>[3]Sheet1!C50</f>
        <v>M4</v>
      </c>
      <c r="H52" s="139" t="str">
        <f>[3]Sheet1!D50</f>
        <v>18.</v>
      </c>
      <c r="I52" s="147">
        <f>TIME(0,LEFT([3]Sheet1!I50,2),RIGHT([3]Sheet1!I50,2))</f>
        <v>8.6689814814814806E-3</v>
      </c>
      <c r="J52" s="153" t="str">
        <f>[3]Sheet1!J50</f>
        <v>32.</v>
      </c>
      <c r="K52" s="147">
        <f>TIME(0,LEFT([3]Sheet1!K50,2),RIGHT([3]Sheet1!K50,2))</f>
        <v>3.0208333333333334E-2</v>
      </c>
      <c r="L52" s="181" t="str">
        <f>[3]Sheet1!L50</f>
        <v>42.</v>
      </c>
      <c r="M52" s="180">
        <f t="shared" si="1"/>
        <v>3.8877314814814816E-2</v>
      </c>
      <c r="N52">
        <f>RANK(M52,M5:M87,1)</f>
        <v>42</v>
      </c>
      <c r="O52" s="151">
        <f>TIME(0,LEFT([3]Sheet1!M50,2),RIGHT([3]Sheet1!M50,2))</f>
        <v>2.4236111111111111E-2</v>
      </c>
      <c r="P52" s="153" t="str">
        <f>[3]Sheet1!N50</f>
        <v>53.</v>
      </c>
      <c r="Q52" s="183" t="str">
        <f>[3]Sheet1!O50</f>
        <v>1:30:53</v>
      </c>
      <c r="R52" s="8">
        <v>30</v>
      </c>
      <c r="S52" s="8">
        <v>59</v>
      </c>
    </row>
    <row r="53" spans="1:19" ht="12.75" customHeight="1">
      <c r="A53" s="7">
        <v>49</v>
      </c>
      <c r="B53" s="134" t="str">
        <f>[3]Sheet1!F51</f>
        <v>Fessl, Lukáš</v>
      </c>
      <c r="C53" s="138" t="str">
        <f>[3]Sheet1!H51</f>
        <v>#tymdejvid</v>
      </c>
      <c r="D53" s="9">
        <f>[3]Sheet1!G51</f>
        <v>1990</v>
      </c>
      <c r="E53" s="9">
        <f>[3]Sheet1!E51</f>
        <v>11</v>
      </c>
      <c r="F53" s="185" t="s">
        <v>100</v>
      </c>
      <c r="G53" s="10" t="str">
        <f>[3]Sheet1!C51</f>
        <v>M3</v>
      </c>
      <c r="H53" s="139" t="str">
        <f>[3]Sheet1!D51</f>
        <v>7.</v>
      </c>
      <c r="I53" s="147">
        <f>TIME(0,LEFT([3]Sheet1!I51,2),RIGHT([3]Sheet1!I51,2))</f>
        <v>9.2361111111111116E-3</v>
      </c>
      <c r="J53" s="153" t="str">
        <f>[3]Sheet1!J51</f>
        <v>43.</v>
      </c>
      <c r="K53" s="147">
        <f>TIME(0,LEFT([3]Sheet1!K51,2),RIGHT([3]Sheet1!K51,2))</f>
        <v>3.2870370370370369E-2</v>
      </c>
      <c r="L53" s="181" t="str">
        <f>[3]Sheet1!L51</f>
        <v>61.</v>
      </c>
      <c r="M53" s="180">
        <f t="shared" si="1"/>
        <v>4.2106481481481481E-2</v>
      </c>
      <c r="N53">
        <f>RANK(M53,M5:M87,1)</f>
        <v>59</v>
      </c>
      <c r="O53" s="151">
        <f>TIME(0,LEFT([3]Sheet1!M51,2),RIGHT([3]Sheet1!M51,2))</f>
        <v>2.1087962962962965E-2</v>
      </c>
      <c r="P53" s="153" t="str">
        <f>[3]Sheet1!N51</f>
        <v>36.</v>
      </c>
      <c r="Q53" s="183" t="str">
        <f>[3]Sheet1!O51</f>
        <v>1:31:00</v>
      </c>
      <c r="R53" s="8">
        <v>40</v>
      </c>
      <c r="S53" s="8">
        <v>58</v>
      </c>
    </row>
    <row r="54" spans="1:19" ht="15" customHeight="1">
      <c r="A54" s="7">
        <v>50</v>
      </c>
      <c r="B54" s="134" t="str">
        <f>[3]Sheet1!F52</f>
        <v>Čermák, Martin</v>
      </c>
      <c r="C54" s="138" t="str">
        <f>[3]Sheet1!H52</f>
        <v>Cyklo Cermák Telč</v>
      </c>
      <c r="D54" s="9">
        <f>[3]Sheet1!G52</f>
        <v>1971</v>
      </c>
      <c r="E54" s="9">
        <f>[3]Sheet1!E52</f>
        <v>104</v>
      </c>
      <c r="F54" s="185"/>
      <c r="G54" s="10" t="str">
        <f>[3]Sheet1!C52</f>
        <v>M5</v>
      </c>
      <c r="H54" s="139" t="str">
        <f>[3]Sheet1!D52</f>
        <v>10.</v>
      </c>
      <c r="I54" s="147">
        <f>TIME(0,LEFT([3]Sheet1!I52,2),RIGHT([3]Sheet1!I52,2))</f>
        <v>9.3518518518518525E-3</v>
      </c>
      <c r="J54" s="153" t="str">
        <f>[3]Sheet1!J52</f>
        <v>46.</v>
      </c>
      <c r="K54" s="147">
        <f>TIME(0,LEFT([3]Sheet1!K52,2),RIGHT([3]Sheet1!K52,2))</f>
        <v>3.2418981481481479E-2</v>
      </c>
      <c r="L54" s="181" t="str">
        <f>[3]Sheet1!L52</f>
        <v>56.</v>
      </c>
      <c r="M54" s="180">
        <f t="shared" si="1"/>
        <v>4.1770833333333333E-2</v>
      </c>
      <c r="N54">
        <f>RANK(M54,M5:M87,1)</f>
        <v>51</v>
      </c>
      <c r="O54" s="151">
        <f>TIME(0,LEFT([3]Sheet1!M52,2),RIGHT([3]Sheet1!M52,2))</f>
        <v>2.1736111111111112E-2</v>
      </c>
      <c r="P54" s="153" t="str">
        <f>[3]Sheet1!N52</f>
        <v>38.</v>
      </c>
      <c r="Q54" s="183" t="str">
        <f>[3]Sheet1!O52</f>
        <v>1:31:27</v>
      </c>
    </row>
    <row r="55" spans="1:19" ht="12.75" customHeight="1">
      <c r="A55" s="7">
        <v>51</v>
      </c>
      <c r="B55" s="134" t="str">
        <f>[3]Sheet1!F53</f>
        <v>Kouba, Tomáš</v>
      </c>
      <c r="C55" s="138" t="str">
        <f>[3]Sheet1!H53</f>
        <v>Líbovo potěr</v>
      </c>
      <c r="D55" s="9">
        <f>[3]Sheet1!G53</f>
        <v>1988</v>
      </c>
      <c r="E55" s="9">
        <f>[3]Sheet1!E53</f>
        <v>32</v>
      </c>
      <c r="F55" s="185"/>
      <c r="G55" s="10" t="str">
        <f>[3]Sheet1!C53</f>
        <v>M3</v>
      </c>
      <c r="H55" s="139" t="str">
        <f>[3]Sheet1!D53</f>
        <v>8.</v>
      </c>
      <c r="I55" s="147">
        <f>TIME(0,LEFT([3]Sheet1!I53,2),RIGHT([3]Sheet1!I53,2))</f>
        <v>0.01</v>
      </c>
      <c r="J55" s="153" t="str">
        <f>[3]Sheet1!J53</f>
        <v>68.</v>
      </c>
      <c r="K55" s="147">
        <f>TIME(0,LEFT([3]Sheet1!K53,2),RIGHT([3]Sheet1!K53,2))</f>
        <v>3.0879629629629628E-2</v>
      </c>
      <c r="L55" s="181" t="str">
        <f>[3]Sheet1!L53</f>
        <v>47.</v>
      </c>
      <c r="M55" s="180">
        <f t="shared" si="1"/>
        <v>4.0879629629629627E-2</v>
      </c>
      <c r="N55">
        <f>RANK(M55,M5:M87,1)</f>
        <v>48</v>
      </c>
      <c r="O55" s="151">
        <f>TIME(0,LEFT([3]Sheet1!M53,2),RIGHT([3]Sheet1!M53,2))</f>
        <v>2.2766203703703705E-2</v>
      </c>
      <c r="P55" s="153" t="str">
        <f>[3]Sheet1!N53</f>
        <v>47.</v>
      </c>
      <c r="Q55" s="183" t="str">
        <f>[3]Sheet1!O53</f>
        <v>1:31:39</v>
      </c>
    </row>
    <row r="56" spans="1:19" ht="12.75" customHeight="1">
      <c r="A56" s="7">
        <v>52</v>
      </c>
      <c r="B56" s="134" t="str">
        <f>[3]Sheet1!F54</f>
        <v>Mach, Miroslav</v>
      </c>
      <c r="C56" s="138" t="str">
        <f>[3]Sheet1!H54</f>
        <v>ŠuTri Prachatice</v>
      </c>
      <c r="D56" s="9">
        <f>[3]Sheet1!G54</f>
        <v>2006</v>
      </c>
      <c r="E56" s="9">
        <f>[3]Sheet1!E54</f>
        <v>40</v>
      </c>
      <c r="F56" s="185" t="s">
        <v>100</v>
      </c>
      <c r="G56" s="10" t="str">
        <f>[3]Sheet1!C54</f>
        <v>M1</v>
      </c>
      <c r="H56" s="139" t="str">
        <f>[3]Sheet1!D54</f>
        <v>1.</v>
      </c>
      <c r="I56" s="147">
        <f>TIME(0,LEFT([3]Sheet1!I54,2),RIGHT([3]Sheet1!I54,2))</f>
        <v>7.4305555555555557E-3</v>
      </c>
      <c r="J56" s="153" t="str">
        <f>[3]Sheet1!J54</f>
        <v>18.</v>
      </c>
      <c r="K56" s="147">
        <f>TIME(0,LEFT([3]Sheet1!K54,2),RIGHT([3]Sheet1!K54,2))</f>
        <v>2.8842592592592593E-2</v>
      </c>
      <c r="L56" s="181" t="str">
        <f>[3]Sheet1!L54</f>
        <v>17.</v>
      </c>
      <c r="M56" s="180">
        <f t="shared" si="1"/>
        <v>3.6273148148148152E-2</v>
      </c>
      <c r="N56">
        <f>RANK(M56,M5:M87,1)</f>
        <v>16</v>
      </c>
      <c r="O56" s="151">
        <f>TIME(0,LEFT([3]Sheet1!M54,2),RIGHT([3]Sheet1!M54,2))</f>
        <v>2.8310185185185185E-2</v>
      </c>
      <c r="P56" s="153" t="str">
        <f>[3]Sheet1!N54</f>
        <v>71.</v>
      </c>
      <c r="Q56" s="183" t="str">
        <f>[3]Sheet1!O54</f>
        <v>1:33:00</v>
      </c>
      <c r="R56" s="8">
        <v>50</v>
      </c>
      <c r="S56" s="8">
        <v>57</v>
      </c>
    </row>
    <row r="57" spans="1:19" ht="12.75" customHeight="1">
      <c r="A57" s="7">
        <v>53</v>
      </c>
      <c r="B57" s="134" t="str">
        <f>[3]Sheet1!F55</f>
        <v>Zikmund, Arnošt</v>
      </c>
      <c r="C57" s="138" t="str">
        <f>[3]Sheet1!H55</f>
        <v>ZIRA Team</v>
      </c>
      <c r="D57" s="9">
        <f>[3]Sheet1!G55</f>
        <v>1990</v>
      </c>
      <c r="E57" s="9">
        <f>[3]Sheet1!E55</f>
        <v>63</v>
      </c>
      <c r="F57" s="185"/>
      <c r="G57" s="10" t="str">
        <f>[3]Sheet1!C55</f>
        <v>M3</v>
      </c>
      <c r="H57" s="139" t="str">
        <f>[3]Sheet1!D55</f>
        <v>9.</v>
      </c>
      <c r="I57" s="147">
        <f>TIME(0,LEFT([3]Sheet1!I55,2),RIGHT([3]Sheet1!I55,2))</f>
        <v>7.8240740740740736E-3</v>
      </c>
      <c r="J57" s="153" t="str">
        <f>[3]Sheet1!J55</f>
        <v>26.</v>
      </c>
      <c r="K57" s="147">
        <f>TIME(0,LEFT([3]Sheet1!K55,2),RIGHT([3]Sheet1!K55,2))</f>
        <v>3.0173611111111109E-2</v>
      </c>
      <c r="L57" s="181" t="str">
        <f>[3]Sheet1!L55</f>
        <v>40.</v>
      </c>
      <c r="M57" s="180">
        <f t="shared" si="1"/>
        <v>3.7997685185185183E-2</v>
      </c>
      <c r="N57">
        <f>RANK(M57,M5:M87,1)</f>
        <v>32</v>
      </c>
      <c r="O57" s="151">
        <f>TIME(0,LEFT([3]Sheet1!M55,2),RIGHT([3]Sheet1!M55,2))</f>
        <v>2.675925925925926E-2</v>
      </c>
      <c r="P57" s="153" t="str">
        <f>[3]Sheet1!N55</f>
        <v>69.</v>
      </c>
      <c r="Q57" s="183" t="str">
        <f>[3]Sheet1!O55</f>
        <v>1:33:15</v>
      </c>
    </row>
    <row r="58" spans="1:19" ht="12.75" customHeight="1">
      <c r="A58" s="7">
        <v>54</v>
      </c>
      <c r="B58" s="134" t="str">
        <f>[3]Sheet1!F56</f>
        <v>Kolláriková, Jana</v>
      </c>
      <c r="C58" s="138" t="str">
        <f>[3]Sheet1!H56</f>
        <v>TT Tálín</v>
      </c>
      <c r="D58" s="9">
        <f>[3]Sheet1!G56</f>
        <v>1984</v>
      </c>
      <c r="E58" s="9">
        <f>[3]Sheet1!E56</f>
        <v>129</v>
      </c>
      <c r="F58" s="185" t="s">
        <v>100</v>
      </c>
      <c r="G58" s="10" t="str">
        <f>[3]Sheet1!C56</f>
        <v>Z4</v>
      </c>
      <c r="H58" s="139" t="str">
        <f>[3]Sheet1!D56</f>
        <v>3.</v>
      </c>
      <c r="I58" s="147">
        <f>TIME(0,LEFT([3]Sheet1!I56,2),RIGHT([3]Sheet1!I56,2))</f>
        <v>8.9930555555555562E-3</v>
      </c>
      <c r="J58" s="153" t="str">
        <f>[3]Sheet1!J56</f>
        <v>35.</v>
      </c>
      <c r="K58" s="147">
        <f>TIME(0,LEFT([3]Sheet1!K56,2),RIGHT([3]Sheet1!K56,2))</f>
        <v>3.2789351851851854E-2</v>
      </c>
      <c r="L58" s="181" t="str">
        <f>[3]Sheet1!L56</f>
        <v>60.</v>
      </c>
      <c r="M58" s="180">
        <f t="shared" si="1"/>
        <v>4.1782407407407407E-2</v>
      </c>
      <c r="N58">
        <f>RANK(M58,M5:M87,1)</f>
        <v>52</v>
      </c>
      <c r="O58" s="151">
        <f>TIME(0,LEFT([3]Sheet1!M56,2),RIGHT([3]Sheet1!M56,2))</f>
        <v>2.3773148148148147E-2</v>
      </c>
      <c r="P58" s="153" t="str">
        <f>[3]Sheet1!N56</f>
        <v>49.</v>
      </c>
      <c r="Q58" s="183" t="str">
        <f>[3]Sheet1!O56</f>
        <v>1:34:24</v>
      </c>
      <c r="R58" s="8">
        <v>43</v>
      </c>
      <c r="S58" s="8">
        <v>89</v>
      </c>
    </row>
    <row r="59" spans="1:19" ht="12.75" customHeight="1">
      <c r="A59" s="7">
        <v>55</v>
      </c>
      <c r="B59" s="134" t="str">
        <f>[3]Sheet1!F57</f>
        <v>Řepa, Lukáš</v>
      </c>
      <c r="C59" s="138" t="str">
        <f>[3]Sheet1!H57</f>
        <v>TC Líbovo potěr</v>
      </c>
      <c r="D59" s="9">
        <f>[3]Sheet1!G57</f>
        <v>1978</v>
      </c>
      <c r="E59" s="9">
        <f>[3]Sheet1!E57</f>
        <v>79</v>
      </c>
      <c r="F59" s="185"/>
      <c r="G59" s="10" t="str">
        <f>[3]Sheet1!C57</f>
        <v>M4</v>
      </c>
      <c r="H59" s="139" t="str">
        <f>[3]Sheet1!D57</f>
        <v>19.</v>
      </c>
      <c r="I59" s="147">
        <f>TIME(0,LEFT([3]Sheet1!I57,2),RIGHT([3]Sheet1!I57,2))</f>
        <v>9.9189814814814817E-3</v>
      </c>
      <c r="J59" s="153" t="str">
        <f>[3]Sheet1!J57</f>
        <v>65.</v>
      </c>
      <c r="K59" s="147">
        <f>TIME(0,LEFT([3]Sheet1!K57,2),RIGHT([3]Sheet1!K57,2))</f>
        <v>3.2025462962962964E-2</v>
      </c>
      <c r="L59" s="181" t="str">
        <f>[3]Sheet1!L57</f>
        <v>51.</v>
      </c>
      <c r="M59" s="180">
        <f t="shared" si="1"/>
        <v>4.1944444444444444E-2</v>
      </c>
      <c r="N59">
        <f>RANK(M59,M5:M87,1)</f>
        <v>57</v>
      </c>
      <c r="O59" s="151">
        <f>TIME(0,LEFT([3]Sheet1!M57,2),RIGHT([3]Sheet1!M57,2))</f>
        <v>2.3842592592592592E-2</v>
      </c>
      <c r="P59" s="153" t="str">
        <f>[3]Sheet1!N57</f>
        <v>50.</v>
      </c>
      <c r="Q59" s="183" t="str">
        <f>[3]Sheet1!O57</f>
        <v>1:34:44</v>
      </c>
    </row>
    <row r="60" spans="1:19" ht="12.75" customHeight="1">
      <c r="A60" s="7">
        <v>56</v>
      </c>
      <c r="B60" s="134" t="str">
        <f>[3]Sheet1!F58</f>
        <v>Trčka, Jan</v>
      </c>
      <c r="C60" s="138" t="str">
        <f>[3]Sheet1!H58</f>
        <v>Albeř</v>
      </c>
      <c r="D60" s="9">
        <f>[3]Sheet1!G58</f>
        <v>1968</v>
      </c>
      <c r="E60" s="9">
        <f>[3]Sheet1!E58</f>
        <v>54</v>
      </c>
      <c r="F60" s="185" t="s">
        <v>100</v>
      </c>
      <c r="G60" s="10" t="str">
        <f>[3]Sheet1!C58</f>
        <v>M5</v>
      </c>
      <c r="H60" s="139" t="str">
        <f>[3]Sheet1!D58</f>
        <v>11.</v>
      </c>
      <c r="I60" s="147">
        <f>TIME(0,LEFT([3]Sheet1!I58,2),RIGHT([3]Sheet1!I58,2))</f>
        <v>9.8263888888888897E-3</v>
      </c>
      <c r="J60" s="153" t="str">
        <f>[3]Sheet1!J58</f>
        <v>62.</v>
      </c>
      <c r="K60" s="147">
        <f>TIME(0,LEFT([3]Sheet1!K58,2),RIGHT([3]Sheet1!K58,2))</f>
        <v>3.2083333333333332E-2</v>
      </c>
      <c r="L60" s="181" t="str">
        <f>[3]Sheet1!L58</f>
        <v>53.</v>
      </c>
      <c r="M60" s="180">
        <f t="shared" si="1"/>
        <v>4.1909722222222223E-2</v>
      </c>
      <c r="N60">
        <f>RANK(M60,M5:M87,1)</f>
        <v>56</v>
      </c>
      <c r="O60" s="151">
        <f>TIME(0,LEFT([3]Sheet1!M58,2),RIGHT([3]Sheet1!M58,2))</f>
        <v>2.4062500000000001E-2</v>
      </c>
      <c r="P60" s="153" t="str">
        <f>[3]Sheet1!N58</f>
        <v>52.</v>
      </c>
      <c r="Q60" s="183" t="str">
        <f>[3]Sheet1!O58</f>
        <v>1:35:00</v>
      </c>
      <c r="R60" s="8">
        <v>35</v>
      </c>
      <c r="S60" s="8">
        <v>56</v>
      </c>
    </row>
    <row r="61" spans="1:19" ht="12.75" customHeight="1">
      <c r="A61" s="7">
        <v>57</v>
      </c>
      <c r="B61" s="134" t="str">
        <f>[3]Sheet1!F59</f>
        <v>Kačer, Jan</v>
      </c>
      <c r="C61" s="138" t="str">
        <f>[3]Sheet1!H59</f>
        <v>Omšky</v>
      </c>
      <c r="D61" s="9">
        <f>[3]Sheet1!G59</f>
        <v>2002</v>
      </c>
      <c r="E61" s="9">
        <f>[3]Sheet1!E59</f>
        <v>27</v>
      </c>
      <c r="F61" s="185"/>
      <c r="G61" s="10" t="str">
        <f>[3]Sheet1!C59</f>
        <v>M2</v>
      </c>
      <c r="H61" s="139" t="str">
        <f>[3]Sheet1!D59</f>
        <v>10.</v>
      </c>
      <c r="I61" s="147">
        <f>TIME(0,LEFT([3]Sheet1!I59,2),RIGHT([3]Sheet1!I59,2))</f>
        <v>9.6527777777777775E-3</v>
      </c>
      <c r="J61" s="153" t="str">
        <f>[3]Sheet1!J59</f>
        <v>58.</v>
      </c>
      <c r="K61" s="147">
        <f>TIME(0,LEFT([3]Sheet1!K59,2),RIGHT([3]Sheet1!K59,2))</f>
        <v>3.2071759259259258E-2</v>
      </c>
      <c r="L61" s="181" t="str">
        <f>[3]Sheet1!L59</f>
        <v>52.</v>
      </c>
      <c r="M61" s="180">
        <f t="shared" si="1"/>
        <v>4.1724537037037032E-2</v>
      </c>
      <c r="N61">
        <f>RANK(M61,M5:M87,1)</f>
        <v>50</v>
      </c>
      <c r="O61" s="151">
        <f>TIME(0,LEFT([3]Sheet1!M59,2),RIGHT([3]Sheet1!M59,2))</f>
        <v>2.431712962962963E-2</v>
      </c>
      <c r="P61" s="153" t="str">
        <f>[3]Sheet1!N59</f>
        <v>54.</v>
      </c>
      <c r="Q61" s="183" t="str">
        <f>[3]Sheet1!O59</f>
        <v>1:35:06</v>
      </c>
    </row>
    <row r="62" spans="1:19" ht="12.75" customHeight="1">
      <c r="A62" s="7">
        <v>58</v>
      </c>
      <c r="B62" s="134" t="str">
        <f>[3]Sheet1!F60</f>
        <v>Bouček, Vladimir</v>
      </c>
      <c r="C62" s="138" t="str">
        <f>[3]Sheet1!H60</f>
        <v>Horní Záhoří</v>
      </c>
      <c r="D62" s="9">
        <f>[3]Sheet1!G60</f>
        <v>1975</v>
      </c>
      <c r="E62" s="9">
        <f>[3]Sheet1!E60</f>
        <v>5</v>
      </c>
      <c r="F62" s="185" t="s">
        <v>100</v>
      </c>
      <c r="G62" s="10" t="str">
        <f>[3]Sheet1!C60</f>
        <v>M4</v>
      </c>
      <c r="H62" s="139" t="str">
        <f>[3]Sheet1!D60</f>
        <v>20.</v>
      </c>
      <c r="I62" s="147">
        <f>TIME(0,LEFT([3]Sheet1!I60,2),RIGHT([3]Sheet1!I60,2))</f>
        <v>9.9189814814814817E-3</v>
      </c>
      <c r="J62" s="153" t="str">
        <f>[3]Sheet1!J60</f>
        <v>65.</v>
      </c>
      <c r="K62" s="147">
        <f>TIME(0,LEFT([3]Sheet1!K60,2),RIGHT([3]Sheet1!K60,2))</f>
        <v>3.1898148148148148E-2</v>
      </c>
      <c r="L62" s="181" t="str">
        <f>[3]Sheet1!L60</f>
        <v>50.</v>
      </c>
      <c r="M62" s="180">
        <f t="shared" si="1"/>
        <v>4.1817129629629628E-2</v>
      </c>
      <c r="N62">
        <f>RANK(M62,M5:M87,1)</f>
        <v>53</v>
      </c>
      <c r="O62" s="151">
        <f>TIME(0,LEFT([3]Sheet1!M60,2),RIGHT([3]Sheet1!M60,2))</f>
        <v>2.4479166666666666E-2</v>
      </c>
      <c r="P62" s="153" t="str">
        <f>[3]Sheet1!N60</f>
        <v>56.</v>
      </c>
      <c r="Q62" s="183" t="str">
        <f>[3]Sheet1!O60</f>
        <v>1:35:28</v>
      </c>
      <c r="R62" s="8">
        <v>29</v>
      </c>
      <c r="S62" s="8">
        <v>55</v>
      </c>
    </row>
    <row r="63" spans="1:19" ht="12.75" customHeight="1">
      <c r="A63" s="7">
        <v>59</v>
      </c>
      <c r="B63" s="134" t="str">
        <f>[3]Sheet1!F61</f>
        <v>Mikoláš, Jan</v>
      </c>
      <c r="C63" s="138" t="str">
        <f>[3]Sheet1!H61</f>
        <v>TriSK České Budějovice</v>
      </c>
      <c r="D63" s="9">
        <f>[3]Sheet1!G61</f>
        <v>1961</v>
      </c>
      <c r="E63" s="9">
        <f>[3]Sheet1!E61</f>
        <v>43</v>
      </c>
      <c r="F63" s="185" t="s">
        <v>100</v>
      </c>
      <c r="G63" s="10" t="str">
        <f>[3]Sheet1!C61</f>
        <v>M6</v>
      </c>
      <c r="H63" s="139" t="str">
        <f>[3]Sheet1!D61</f>
        <v>2.</v>
      </c>
      <c r="I63" s="147">
        <f>TIME(0,LEFT([3]Sheet1!I61,2),RIGHT([3]Sheet1!I61,2))</f>
        <v>9.4097222222222221E-3</v>
      </c>
      <c r="J63" s="153" t="str">
        <f>[3]Sheet1!J61</f>
        <v>48.</v>
      </c>
      <c r="K63" s="147">
        <f>TIME(0,LEFT([3]Sheet1!K61,2),RIGHT([3]Sheet1!K61,2))</f>
        <v>3.2581018518518516E-2</v>
      </c>
      <c r="L63" s="181" t="str">
        <f>[3]Sheet1!L61</f>
        <v>58.</v>
      </c>
      <c r="M63" s="180">
        <f t="shared" si="1"/>
        <v>4.1990740740740738E-2</v>
      </c>
      <c r="N63">
        <f>RANK(M63,M5:M87,1)</f>
        <v>58</v>
      </c>
      <c r="O63" s="151">
        <f>TIME(0,LEFT([3]Sheet1!M61,2),RIGHT([3]Sheet1!M61,2))</f>
        <v>2.4363425925925927E-2</v>
      </c>
      <c r="P63" s="153" t="str">
        <f>[3]Sheet1!N61</f>
        <v>55.</v>
      </c>
      <c r="Q63" s="183" t="str">
        <f>[3]Sheet1!O61</f>
        <v>1:35:33</v>
      </c>
      <c r="R63" s="8">
        <v>46</v>
      </c>
      <c r="S63" s="8">
        <v>54</v>
      </c>
    </row>
    <row r="64" spans="1:19" ht="12.75" customHeight="1">
      <c r="A64" s="7">
        <v>60</v>
      </c>
      <c r="B64" s="134" t="str">
        <f>[3]Sheet1!F62</f>
        <v>Santarius, Bogdan</v>
      </c>
      <c r="C64" s="138" t="str">
        <f>[3]Sheet1!H62</f>
        <v>Adamov</v>
      </c>
      <c r="D64" s="9">
        <f>[3]Sheet1!G62</f>
        <v>1980</v>
      </c>
      <c r="E64" s="9">
        <f>[3]Sheet1!E62</f>
        <v>95</v>
      </c>
      <c r="F64" s="185" t="s">
        <v>100</v>
      </c>
      <c r="G64" s="10" t="str">
        <f>[3]Sheet1!C62</f>
        <v>M4</v>
      </c>
      <c r="H64" s="139" t="str">
        <f>[3]Sheet1!D62</f>
        <v>21.</v>
      </c>
      <c r="I64" s="147">
        <f>TIME(0,LEFT([3]Sheet1!I62,2),RIGHT([3]Sheet1!I62,2))</f>
        <v>9.5486111111111119E-3</v>
      </c>
      <c r="J64" s="153" t="str">
        <f>[3]Sheet1!J62</f>
        <v>53.</v>
      </c>
      <c r="K64" s="147">
        <f>TIME(0,LEFT([3]Sheet1!K62,2),RIGHT([3]Sheet1!K62,2))</f>
        <v>3.2662037037037038E-2</v>
      </c>
      <c r="L64" s="181" t="str">
        <f>[3]Sheet1!L62</f>
        <v>59.</v>
      </c>
      <c r="M64" s="180">
        <f t="shared" si="1"/>
        <v>4.221064814814815E-2</v>
      </c>
      <c r="N64">
        <f>RANK(M64,M5:M87,1)</f>
        <v>60</v>
      </c>
      <c r="O64" s="151">
        <f>TIME(0,LEFT([3]Sheet1!M62,2),RIGHT([3]Sheet1!M62,2))</f>
        <v>2.480324074074074E-2</v>
      </c>
      <c r="P64" s="153" t="str">
        <f>[3]Sheet1!N62</f>
        <v>58.</v>
      </c>
      <c r="Q64" s="183" t="str">
        <f>[3]Sheet1!O62</f>
        <v>1:36:30</v>
      </c>
      <c r="R64" s="8">
        <v>28</v>
      </c>
      <c r="S64" s="8">
        <v>53</v>
      </c>
    </row>
    <row r="65" spans="1:19" ht="12.75" customHeight="1">
      <c r="A65" s="7">
        <v>61</v>
      </c>
      <c r="B65" s="134" t="str">
        <f>[3]Sheet1!F63</f>
        <v>Langhans, Jan</v>
      </c>
      <c r="C65" s="138" t="str">
        <f>[3]Sheet1!H63</f>
        <v>GK</v>
      </c>
      <c r="D65" s="9">
        <f>[3]Sheet1!G63</f>
        <v>1977</v>
      </c>
      <c r="E65" s="9">
        <f>[3]Sheet1!E63</f>
        <v>37</v>
      </c>
      <c r="F65" s="185"/>
      <c r="G65" s="10" t="str">
        <f>[3]Sheet1!C63</f>
        <v>M4</v>
      </c>
      <c r="H65" s="139" t="str">
        <f>[3]Sheet1!D63</f>
        <v>22.</v>
      </c>
      <c r="I65" s="147">
        <f>TIME(0,LEFT([3]Sheet1!I63,2),RIGHT([3]Sheet1!I63,2))</f>
        <v>9.0393518518518522E-3</v>
      </c>
      <c r="J65" s="153" t="str">
        <f>[3]Sheet1!J63</f>
        <v>38.</v>
      </c>
      <c r="K65" s="147">
        <f>TIME(0,LEFT([3]Sheet1!K63,2),RIGHT([3]Sheet1!K63,2))</f>
        <v>3.4421296296296297E-2</v>
      </c>
      <c r="L65" s="181" t="str">
        <f>[3]Sheet1!L63</f>
        <v>66.</v>
      </c>
      <c r="M65" s="180">
        <f t="shared" si="1"/>
        <v>4.3460648148148151E-2</v>
      </c>
      <c r="N65">
        <f>RANK(M65,M5:M87,1)</f>
        <v>61</v>
      </c>
      <c r="O65" s="151">
        <f>TIME(0,LEFT([3]Sheet1!M63,2),RIGHT([3]Sheet1!M63,2))</f>
        <v>2.3553240740740739E-2</v>
      </c>
      <c r="P65" s="153" t="str">
        <f>[3]Sheet1!N63</f>
        <v>48.</v>
      </c>
      <c r="Q65" s="183" t="str">
        <f>[3]Sheet1!O63</f>
        <v>1:36:30</v>
      </c>
    </row>
    <row r="66" spans="1:19" ht="12.75" customHeight="1">
      <c r="A66" s="7">
        <v>62</v>
      </c>
      <c r="B66" s="134" t="str">
        <f>[3]Sheet1!F64</f>
        <v>Adámková, Dana</v>
      </c>
      <c r="C66" s="138" t="str">
        <f>[3]Sheet1!H64</f>
        <v>TT Tálín</v>
      </c>
      <c r="D66" s="9">
        <f>[3]Sheet1!G64</f>
        <v>1980</v>
      </c>
      <c r="E66" s="9">
        <f>[3]Sheet1!E64</f>
        <v>1</v>
      </c>
      <c r="F66" s="185" t="s">
        <v>100</v>
      </c>
      <c r="G66" s="10" t="str">
        <f>[3]Sheet1!C64</f>
        <v>Z4</v>
      </c>
      <c r="H66" s="139" t="str">
        <f>[3]Sheet1!D64</f>
        <v>4.</v>
      </c>
      <c r="I66" s="147">
        <f>TIME(0,LEFT([3]Sheet1!I64,2),RIGHT([3]Sheet1!I64,2))</f>
        <v>9.7569444444444448E-3</v>
      </c>
      <c r="J66" s="153" t="str">
        <f>[3]Sheet1!J64</f>
        <v>60.</v>
      </c>
      <c r="K66" s="147">
        <f>TIME(0,LEFT([3]Sheet1!K64,2),RIGHT([3]Sheet1!K64,2))</f>
        <v>3.2083333333333332E-2</v>
      </c>
      <c r="L66" s="181" t="str">
        <f>[3]Sheet1!L64</f>
        <v>54.</v>
      </c>
      <c r="M66" s="180">
        <f t="shared" si="1"/>
        <v>4.1840277777777775E-2</v>
      </c>
      <c r="N66">
        <f>RANK(M66,M5:M87,1)</f>
        <v>54</v>
      </c>
      <c r="O66" s="151">
        <f>TIME(0,LEFT([3]Sheet1!M64,2),RIGHT([3]Sheet1!M64,2))</f>
        <v>2.5416666666666667E-2</v>
      </c>
      <c r="P66" s="153" t="str">
        <f>[3]Sheet1!N64</f>
        <v>62.</v>
      </c>
      <c r="Q66" s="183" t="str">
        <f>[3]Sheet1!O64</f>
        <v>1:36:51</v>
      </c>
      <c r="R66" s="8">
        <v>41</v>
      </c>
      <c r="S66" s="8">
        <v>88</v>
      </c>
    </row>
    <row r="67" spans="1:19" ht="12.75" customHeight="1">
      <c r="A67" s="7">
        <v>63</v>
      </c>
      <c r="B67" s="134" t="str">
        <f>[3]Sheet1!F65</f>
        <v>Haňur, Roman</v>
      </c>
      <c r="C67" s="138" t="str">
        <f>[3]Sheet1!H65</f>
        <v>BBK Boršov nad Vltavou</v>
      </c>
      <c r="D67" s="9">
        <f>[3]Sheet1!G65</f>
        <v>1969</v>
      </c>
      <c r="E67" s="9">
        <f>[3]Sheet1!E65</f>
        <v>83</v>
      </c>
      <c r="F67" s="185" t="s">
        <v>100</v>
      </c>
      <c r="G67" s="10" t="str">
        <f>[3]Sheet1!C65</f>
        <v>M5</v>
      </c>
      <c r="H67" s="139" t="str">
        <f>[3]Sheet1!D65</f>
        <v>12.</v>
      </c>
      <c r="I67" s="147">
        <f>TIME(0,LEFT([3]Sheet1!I65,2),RIGHT([3]Sheet1!I65,2))</f>
        <v>1.1527777777777777E-2</v>
      </c>
      <c r="J67" s="153" t="str">
        <f>[3]Sheet1!J65</f>
        <v>80.</v>
      </c>
      <c r="K67" s="147">
        <f>TIME(0,LEFT([3]Sheet1!K65,2),RIGHT([3]Sheet1!K65,2))</f>
        <v>3.2233796296296295E-2</v>
      </c>
      <c r="L67" s="181" t="str">
        <f>[3]Sheet1!L65</f>
        <v>55.</v>
      </c>
      <c r="M67" s="180">
        <f t="shared" si="1"/>
        <v>4.3761574074074071E-2</v>
      </c>
      <c r="N67">
        <f>RANK(M67,M5:M87,1)</f>
        <v>63</v>
      </c>
      <c r="O67" s="151">
        <f>TIME(0,LEFT([3]Sheet1!M65,2),RIGHT([3]Sheet1!M65,2))</f>
        <v>2.508101851851852E-2</v>
      </c>
      <c r="P67" s="153" t="str">
        <f>[3]Sheet1!N65</f>
        <v>60.</v>
      </c>
      <c r="Q67" s="183" t="str">
        <f>[3]Sheet1!O65</f>
        <v>1:39:08</v>
      </c>
      <c r="R67" s="8">
        <v>34</v>
      </c>
      <c r="S67" s="8">
        <v>52</v>
      </c>
    </row>
    <row r="68" spans="1:19" ht="12.75" customHeight="1">
      <c r="A68" s="7">
        <v>64</v>
      </c>
      <c r="B68" s="134" t="str">
        <f>[3]Sheet1!F66</f>
        <v>Kučera, Tomáš</v>
      </c>
      <c r="C68" s="138" t="str">
        <f>[3]Sheet1!H66</f>
        <v>Tomas</v>
      </c>
      <c r="D68" s="9">
        <f>[3]Sheet1!G66</f>
        <v>2004</v>
      </c>
      <c r="E68" s="9">
        <f>[3]Sheet1!E66</f>
        <v>34</v>
      </c>
      <c r="F68" s="185"/>
      <c r="G68" s="10" t="str">
        <f>[3]Sheet1!C66</f>
        <v>M2</v>
      </c>
      <c r="H68" s="139" t="str">
        <f>[3]Sheet1!D66</f>
        <v>11.</v>
      </c>
      <c r="I68" s="147">
        <f>TIME(0,LEFT([3]Sheet1!I66,2),RIGHT([3]Sheet1!I66,2))</f>
        <v>8.9930555555555562E-3</v>
      </c>
      <c r="J68" s="153" t="str">
        <f>[3]Sheet1!J66</f>
        <v>36.</v>
      </c>
      <c r="K68" s="147">
        <f>TIME(0,LEFT([3]Sheet1!K66,2),RIGHT([3]Sheet1!K66,2))</f>
        <v>3.5798611111111114E-2</v>
      </c>
      <c r="L68" s="181" t="str">
        <f>[3]Sheet1!L66</f>
        <v>71.</v>
      </c>
      <c r="M68" s="180">
        <f t="shared" si="1"/>
        <v>4.4791666666666674E-2</v>
      </c>
      <c r="N68">
        <f>RANK(M68,M5:M87,1)</f>
        <v>67</v>
      </c>
      <c r="O68" s="151">
        <f>TIME(0,LEFT([3]Sheet1!M66,2),RIGHT([3]Sheet1!M66,2))</f>
        <v>2.4062500000000001E-2</v>
      </c>
      <c r="P68" s="153" t="str">
        <f>[3]Sheet1!N66</f>
        <v>51.</v>
      </c>
      <c r="Q68" s="183" t="str">
        <f>[3]Sheet1!O66</f>
        <v>1:39:09</v>
      </c>
    </row>
    <row r="69" spans="1:19" ht="12.75" customHeight="1">
      <c r="A69" s="7">
        <v>65</v>
      </c>
      <c r="B69" s="134" t="str">
        <f>[3]Sheet1!F67</f>
        <v>Mach, Milan</v>
      </c>
      <c r="C69" s="138" t="str">
        <f>[3]Sheet1!H67</f>
        <v>ŠuTri Prachatice</v>
      </c>
      <c r="D69" s="9">
        <f>[3]Sheet1!G67</f>
        <v>1967</v>
      </c>
      <c r="E69" s="9">
        <f>[3]Sheet1!E67</f>
        <v>39</v>
      </c>
      <c r="F69" s="185" t="s">
        <v>100</v>
      </c>
      <c r="G69" s="10" t="str">
        <f>[3]Sheet1!C67</f>
        <v>M5</v>
      </c>
      <c r="H69" s="139" t="str">
        <f>[3]Sheet1!D67</f>
        <v>13.</v>
      </c>
      <c r="I69" s="147">
        <f>TIME(0,LEFT([3]Sheet1!I67,2),RIGHT([3]Sheet1!I67,2))</f>
        <v>1.0451388888888889E-2</v>
      </c>
      <c r="J69" s="153" t="str">
        <f>[3]Sheet1!J67</f>
        <v>76.</v>
      </c>
      <c r="K69" s="147">
        <f>TIME(0,LEFT([3]Sheet1!K67,2),RIGHT([3]Sheet1!K67,2))</f>
        <v>3.3402777777777781E-2</v>
      </c>
      <c r="L69" s="181" t="str">
        <f>[3]Sheet1!L67</f>
        <v>63.</v>
      </c>
      <c r="M69" s="180">
        <f t="shared" ref="M69:M87" si="2">I69+K69</f>
        <v>4.3854166666666666E-2</v>
      </c>
      <c r="N69">
        <f>RANK(M69,M5:M87,1)</f>
        <v>64</v>
      </c>
      <c r="O69" s="151">
        <f>TIME(0,LEFT([3]Sheet1!M67,2),RIGHT([3]Sheet1!M67,2))</f>
        <v>2.5358796296296296E-2</v>
      </c>
      <c r="P69" s="153" t="str">
        <f>[3]Sheet1!N67</f>
        <v>61.</v>
      </c>
      <c r="Q69" s="183" t="str">
        <f>[3]Sheet1!O67</f>
        <v>1:39:40</v>
      </c>
      <c r="R69" s="8">
        <v>33</v>
      </c>
      <c r="S69" s="8">
        <v>51</v>
      </c>
    </row>
    <row r="70" spans="1:19" ht="12.75" customHeight="1">
      <c r="A70" s="7">
        <v>66</v>
      </c>
      <c r="B70" s="134" t="str">
        <f>[3]Sheet1!F68</f>
        <v>Vodrážka, Petr</v>
      </c>
      <c r="C70" s="138" t="str">
        <f>[3]Sheet1!H68</f>
        <v>České Budějovice</v>
      </c>
      <c r="D70" s="9">
        <f>[3]Sheet1!G68</f>
        <v>1989</v>
      </c>
      <c r="E70" s="9">
        <f>[3]Sheet1!E68</f>
        <v>78</v>
      </c>
      <c r="F70" s="185" t="s">
        <v>100</v>
      </c>
      <c r="G70" s="10" t="str">
        <f>[3]Sheet1!C68</f>
        <v>M3</v>
      </c>
      <c r="H70" s="139" t="str">
        <f>[3]Sheet1!D68</f>
        <v>10.</v>
      </c>
      <c r="I70" s="147">
        <f>TIME(0,LEFT([3]Sheet1!I68,2),RIGHT([3]Sheet1!I68,2))</f>
        <v>9.5601851851851855E-3</v>
      </c>
      <c r="J70" s="153" t="str">
        <f>[3]Sheet1!J68</f>
        <v>54.</v>
      </c>
      <c r="K70" s="147">
        <f>TIME(0,LEFT([3]Sheet1!K68,2),RIGHT([3]Sheet1!K68,2))</f>
        <v>3.5428240740740739E-2</v>
      </c>
      <c r="L70" s="181" t="str">
        <f>[3]Sheet1!L68</f>
        <v>69.</v>
      </c>
      <c r="M70" s="180">
        <f t="shared" si="2"/>
        <v>4.4988425925925925E-2</v>
      </c>
      <c r="N70">
        <f>RANK(M70,M5:M87,1)</f>
        <v>68</v>
      </c>
      <c r="O70" s="151">
        <f>TIME(0,LEFT([3]Sheet1!M68,2),RIGHT([3]Sheet1!M68,2))</f>
        <v>2.568287037037037E-2</v>
      </c>
      <c r="P70" s="153" t="str">
        <f>[3]Sheet1!N68</f>
        <v>66.</v>
      </c>
      <c r="Q70" s="183" t="str">
        <f>[3]Sheet1!O68</f>
        <v>1:41:46</v>
      </c>
      <c r="R70" s="8">
        <v>39</v>
      </c>
      <c r="S70" s="8">
        <v>50</v>
      </c>
    </row>
    <row r="71" spans="1:19" ht="12.75" customHeight="1">
      <c r="A71" s="7">
        <v>67</v>
      </c>
      <c r="B71" s="134" t="str">
        <f>[3]Sheet1!F69</f>
        <v>Pils, Libor</v>
      </c>
      <c r="C71" s="138" t="str">
        <f>[3]Sheet1!H69</f>
        <v>TC Líbovo potěr</v>
      </c>
      <c r="D71" s="9">
        <f>[3]Sheet1!G69</f>
        <v>1979</v>
      </c>
      <c r="E71" s="9">
        <f>[3]Sheet1!E69</f>
        <v>99</v>
      </c>
      <c r="F71" s="185"/>
      <c r="G71" s="10" t="str">
        <f>[3]Sheet1!C69</f>
        <v>M4</v>
      </c>
      <c r="H71" s="139" t="str">
        <f>[3]Sheet1!D69</f>
        <v>23.</v>
      </c>
      <c r="I71" s="147">
        <f>TIME(0,LEFT([3]Sheet1!I69,2),RIGHT([3]Sheet1!I69,2))</f>
        <v>9.8611111111111104E-3</v>
      </c>
      <c r="J71" s="153" t="str">
        <f>[3]Sheet1!J69</f>
        <v>63.</v>
      </c>
      <c r="K71" s="147">
        <f>TIME(0,LEFT([3]Sheet1!K69,2),RIGHT([3]Sheet1!K69,2))</f>
        <v>3.5821759259259262E-2</v>
      </c>
      <c r="L71" s="181" t="str">
        <f>[3]Sheet1!L69</f>
        <v>72.</v>
      </c>
      <c r="M71" s="180">
        <f t="shared" si="2"/>
        <v>4.5682870370370374E-2</v>
      </c>
      <c r="N71">
        <f>RANK(M71,M5:M87,1)</f>
        <v>70</v>
      </c>
      <c r="O71" s="151">
        <f>TIME(0,LEFT([3]Sheet1!M69,2),RIGHT([3]Sheet1!M69,2))</f>
        <v>2.5520833333333333E-2</v>
      </c>
      <c r="P71" s="153" t="str">
        <f>[3]Sheet1!N69</f>
        <v>65.</v>
      </c>
      <c r="Q71" s="183" t="str">
        <f>[3]Sheet1!O69</f>
        <v>1:42:32</v>
      </c>
    </row>
    <row r="72" spans="1:19" ht="12.75" customHeight="1">
      <c r="A72" s="7">
        <v>68</v>
      </c>
      <c r="B72" s="134" t="str">
        <f>[3]Sheet1!F70</f>
        <v>Stifter, Milan</v>
      </c>
      <c r="C72" s="138" t="str">
        <f>[3]Sheet1!H70</f>
        <v>Libovo potěr</v>
      </c>
      <c r="D72" s="9">
        <f>[3]Sheet1!G70</f>
        <v>1978</v>
      </c>
      <c r="E72" s="9">
        <f>[3]Sheet1!E70</f>
        <v>98</v>
      </c>
      <c r="F72" s="185"/>
      <c r="G72" s="10" t="str">
        <f>[3]Sheet1!C70</f>
        <v>M4</v>
      </c>
      <c r="H72" s="139" t="str">
        <f>[3]Sheet1!D70</f>
        <v>24.</v>
      </c>
      <c r="I72" s="147">
        <f>TIME(0,LEFT([3]Sheet1!I70,2),RIGHT([3]Sheet1!I70,2))</f>
        <v>9.9074074074074082E-3</v>
      </c>
      <c r="J72" s="153" t="str">
        <f>[3]Sheet1!J70</f>
        <v>64.</v>
      </c>
      <c r="K72" s="147">
        <f>TIME(0,LEFT([3]Sheet1!K70,2),RIGHT([3]Sheet1!K70,2))</f>
        <v>3.3969907407407407E-2</v>
      </c>
      <c r="L72" s="181" t="str">
        <f>[3]Sheet1!L70</f>
        <v>65.</v>
      </c>
      <c r="M72" s="180">
        <f t="shared" si="2"/>
        <v>4.3877314814814813E-2</v>
      </c>
      <c r="N72">
        <f>RANK(M72,M5:M87,1)</f>
        <v>66</v>
      </c>
      <c r="O72" s="151">
        <f>TIME(0,LEFT([3]Sheet1!M70,2),RIGHT([3]Sheet1!M70,2))</f>
        <v>2.9131944444444443E-2</v>
      </c>
      <c r="P72" s="153" t="str">
        <f>[3]Sheet1!N70</f>
        <v>73.</v>
      </c>
      <c r="Q72" s="183" t="str">
        <f>[3]Sheet1!O70</f>
        <v>1:45:08</v>
      </c>
    </row>
    <row r="73" spans="1:19" ht="12.75" customHeight="1">
      <c r="A73" s="7">
        <v>69</v>
      </c>
      <c r="B73" s="134" t="str">
        <f>[3]Sheet1!F71</f>
        <v>Bruckner, Jiří</v>
      </c>
      <c r="C73" s="138" t="str">
        <f>[3]Sheet1!H71</f>
        <v>Křemže</v>
      </c>
      <c r="D73" s="9">
        <f>[3]Sheet1!G71</f>
        <v>1978</v>
      </c>
      <c r="E73" s="9">
        <f>[3]Sheet1!E71</f>
        <v>77</v>
      </c>
      <c r="F73" s="185" t="s">
        <v>100</v>
      </c>
      <c r="G73" s="10" t="str">
        <f>[3]Sheet1!C71</f>
        <v>M4</v>
      </c>
      <c r="H73" s="139" t="str">
        <f>[3]Sheet1!D71</f>
        <v>25.</v>
      </c>
      <c r="I73" s="147">
        <f>TIME(0,LEFT([3]Sheet1!I71,2),RIGHT([3]Sheet1!I71,2))</f>
        <v>8.9120370370370378E-3</v>
      </c>
      <c r="J73" s="153" t="str">
        <f>[3]Sheet1!J71</f>
        <v>34.</v>
      </c>
      <c r="K73" s="147">
        <f>TIME(0,LEFT([3]Sheet1!K71,2),RIGHT([3]Sheet1!K71,2))</f>
        <v>3.4791666666666665E-2</v>
      </c>
      <c r="L73" s="181" t="str">
        <f>[3]Sheet1!L71</f>
        <v>67.</v>
      </c>
      <c r="M73" s="180">
        <f t="shared" si="2"/>
        <v>4.3703703703703703E-2</v>
      </c>
      <c r="N73">
        <f>RANK(M73,M5:M87,1)</f>
        <v>62</v>
      </c>
      <c r="O73" s="151">
        <f>TIME(0,LEFT([3]Sheet1!M71,2),RIGHT([3]Sheet1!M71,2))</f>
        <v>2.9652777777777778E-2</v>
      </c>
      <c r="P73" s="153" t="str">
        <f>[3]Sheet1!N71</f>
        <v>77.</v>
      </c>
      <c r="Q73" s="183" t="str">
        <f>[3]Sheet1!O71</f>
        <v>1:45:38</v>
      </c>
      <c r="R73" s="8">
        <v>27</v>
      </c>
      <c r="S73" s="8">
        <v>49</v>
      </c>
    </row>
    <row r="74" spans="1:19" ht="12.75" customHeight="1">
      <c r="A74" s="7">
        <v>70</v>
      </c>
      <c r="B74" s="134" t="str">
        <f>[3]Sheet1!F72</f>
        <v>Vacek, Vojtěch</v>
      </c>
      <c r="C74" s="138" t="str">
        <f>[3]Sheet1!H72</f>
        <v>Srubec</v>
      </c>
      <c r="D74" s="9">
        <f>[3]Sheet1!G72</f>
        <v>1997</v>
      </c>
      <c r="E74" s="9">
        <f>[3]Sheet1!E72</f>
        <v>57</v>
      </c>
      <c r="F74" s="185" t="s">
        <v>100</v>
      </c>
      <c r="G74" s="10" t="str">
        <f>[3]Sheet1!C72</f>
        <v>M2</v>
      </c>
      <c r="H74" s="139" t="str">
        <f>[3]Sheet1!D72</f>
        <v>12.</v>
      </c>
      <c r="I74" s="147">
        <f>TIME(0,LEFT([3]Sheet1!I72,2),RIGHT([3]Sheet1!I72,2))</f>
        <v>1.0162037037037037E-2</v>
      </c>
      <c r="J74" s="153" t="str">
        <f>[3]Sheet1!J72</f>
        <v>72.</v>
      </c>
      <c r="K74" s="147">
        <f>TIME(0,LEFT([3]Sheet1!K72,2),RIGHT([3]Sheet1!K72,2))</f>
        <v>3.7673611111111109E-2</v>
      </c>
      <c r="L74" s="181" t="str">
        <f>[3]Sheet1!L72</f>
        <v>75.</v>
      </c>
      <c r="M74" s="180">
        <f t="shared" si="2"/>
        <v>4.7835648148148148E-2</v>
      </c>
      <c r="N74">
        <f>RANK(M74,M5:M87,1)</f>
        <v>76</v>
      </c>
      <c r="O74" s="151">
        <f>TIME(0,LEFT([3]Sheet1!M72,2),RIGHT([3]Sheet1!M72,2))</f>
        <v>2.6435185185185187E-2</v>
      </c>
      <c r="P74" s="153" t="str">
        <f>[3]Sheet1!N72</f>
        <v>68.</v>
      </c>
      <c r="Q74" s="183" t="str">
        <f>[3]Sheet1!O72</f>
        <v>1:46:57</v>
      </c>
      <c r="R74" s="8">
        <v>37</v>
      </c>
      <c r="S74" s="8">
        <v>48</v>
      </c>
    </row>
    <row r="75" spans="1:19" ht="12.75" customHeight="1">
      <c r="A75" s="7">
        <v>71</v>
      </c>
      <c r="B75" s="134" t="str">
        <f>[3]Sheet1!F73</f>
        <v>Holub, Tomáš</v>
      </c>
      <c r="C75" s="138" t="str">
        <f>[3]Sheet1!H73</f>
        <v>Křemže Chlum 184</v>
      </c>
      <c r="D75" s="9">
        <f>[3]Sheet1!G73</f>
        <v>1972</v>
      </c>
      <c r="E75" s="9">
        <f>[3]Sheet1!E73</f>
        <v>100</v>
      </c>
      <c r="F75" s="185" t="s">
        <v>100</v>
      </c>
      <c r="G75" s="10" t="str">
        <f>[3]Sheet1!C73</f>
        <v>M5</v>
      </c>
      <c r="H75" s="139" t="str">
        <f>[3]Sheet1!D73</f>
        <v>14.</v>
      </c>
      <c r="I75" s="147">
        <f>TIME(0,LEFT([3]Sheet1!I73,2),RIGHT([3]Sheet1!I73,2))</f>
        <v>1.3946759259259259E-2</v>
      </c>
      <c r="J75" s="153" t="str">
        <f>[3]Sheet1!J73</f>
        <v>83.</v>
      </c>
      <c r="K75" s="147">
        <f>TIME(0,LEFT([3]Sheet1!K73,2),RIGHT([3]Sheet1!K73,2))</f>
        <v>3.335648148148148E-2</v>
      </c>
      <c r="L75" s="181" t="str">
        <f>[3]Sheet1!L73</f>
        <v>62.</v>
      </c>
      <c r="M75" s="180">
        <f t="shared" si="2"/>
        <v>4.7303240740740743E-2</v>
      </c>
      <c r="N75">
        <f>RANK(M75,M5:M87,1)</f>
        <v>74</v>
      </c>
      <c r="O75" s="151">
        <f>TIME(0,LEFT([3]Sheet1!M73,2),RIGHT([3]Sheet1!M73,2))</f>
        <v>2.7037037037037037E-2</v>
      </c>
      <c r="P75" s="153" t="str">
        <f>[3]Sheet1!N73</f>
        <v>70.</v>
      </c>
      <c r="Q75" s="183" t="str">
        <f>[3]Sheet1!O73</f>
        <v>1:47:03</v>
      </c>
      <c r="R75" s="8">
        <v>32</v>
      </c>
      <c r="S75" s="8">
        <v>47</v>
      </c>
    </row>
    <row r="76" spans="1:19" ht="12.75" customHeight="1">
      <c r="A76" s="7">
        <v>72</v>
      </c>
      <c r="B76" s="134" t="str">
        <f>[3]Sheet1!F74</f>
        <v>Pikešová, Ivona</v>
      </c>
      <c r="C76" s="138" t="str">
        <f>[3]Sheet1!H74</f>
        <v>Sezimovo Ústí</v>
      </c>
      <c r="D76" s="9">
        <f>[3]Sheet1!G74</f>
        <v>1975</v>
      </c>
      <c r="E76" s="9">
        <f>[3]Sheet1!E74</f>
        <v>101</v>
      </c>
      <c r="F76" s="185" t="s">
        <v>100</v>
      </c>
      <c r="G76" s="10" t="str">
        <f>[3]Sheet1!C74</f>
        <v>Z4</v>
      </c>
      <c r="H76" s="139" t="str">
        <f>[3]Sheet1!D74</f>
        <v>5.</v>
      </c>
      <c r="I76" s="147">
        <f>TIME(0,LEFT([3]Sheet1!I74,2),RIGHT([3]Sheet1!I74,2))</f>
        <v>1.0254629629629629E-2</v>
      </c>
      <c r="J76" s="153" t="str">
        <f>[3]Sheet1!J74</f>
        <v>73.</v>
      </c>
      <c r="K76" s="147">
        <f>TIME(0,LEFT([3]Sheet1!K74,2),RIGHT([3]Sheet1!K74,2))</f>
        <v>3.9641203703703706E-2</v>
      </c>
      <c r="L76" s="181" t="str">
        <f>[3]Sheet1!L74</f>
        <v>78.</v>
      </c>
      <c r="M76" s="180">
        <f t="shared" si="2"/>
        <v>4.9895833333333334E-2</v>
      </c>
      <c r="N76">
        <f>RANK(M76,M5:M87,1)</f>
        <v>78</v>
      </c>
      <c r="O76" s="151">
        <f>TIME(0,LEFT([3]Sheet1!M74,2),RIGHT([3]Sheet1!M74,2))</f>
        <v>2.5451388888888888E-2</v>
      </c>
      <c r="P76" s="153" t="str">
        <f>[3]Sheet1!N74</f>
        <v>64.</v>
      </c>
      <c r="Q76" s="183" t="str">
        <f>[3]Sheet1!O74</f>
        <v>1:48:30</v>
      </c>
      <c r="R76" s="8">
        <v>40</v>
      </c>
      <c r="S76" s="8">
        <v>87</v>
      </c>
    </row>
    <row r="77" spans="1:19" ht="12.75" customHeight="1">
      <c r="A77" s="7">
        <v>73</v>
      </c>
      <c r="B77" s="134" t="str">
        <f>[3]Sheet1!F75</f>
        <v>Jahoda, Vladimír</v>
      </c>
      <c r="C77" s="138" t="str">
        <f>[3]Sheet1!H75</f>
        <v>TT Tálín</v>
      </c>
      <c r="D77" s="9">
        <f>[3]Sheet1!G75</f>
        <v>1963</v>
      </c>
      <c r="E77" s="9">
        <f>[3]Sheet1!E75</f>
        <v>21</v>
      </c>
      <c r="F77" s="185" t="s">
        <v>100</v>
      </c>
      <c r="G77" s="10" t="str">
        <f>[3]Sheet1!C75</f>
        <v>M6</v>
      </c>
      <c r="H77" s="139" t="str">
        <f>[3]Sheet1!D75</f>
        <v>3.</v>
      </c>
      <c r="I77" s="147">
        <f>TIME(0,LEFT([3]Sheet1!I75,2),RIGHT([3]Sheet1!I75,2))</f>
        <v>9.6527777777777775E-3</v>
      </c>
      <c r="J77" s="153" t="str">
        <f>[3]Sheet1!J75</f>
        <v>57.</v>
      </c>
      <c r="K77" s="147">
        <f>TIME(0,LEFT([3]Sheet1!K75,2),RIGHT([3]Sheet1!K75,2))</f>
        <v>3.7164351851851851E-2</v>
      </c>
      <c r="L77" s="181" t="str">
        <f>[3]Sheet1!L75</f>
        <v>74.</v>
      </c>
      <c r="M77" s="180">
        <f t="shared" si="2"/>
        <v>4.6817129629629625E-2</v>
      </c>
      <c r="N77">
        <f>RANK(M77,M5:M87,1)</f>
        <v>72</v>
      </c>
      <c r="O77" s="151">
        <f>TIME(0,LEFT([3]Sheet1!M75,2),RIGHT([3]Sheet1!M75,2))</f>
        <v>2.9398148148148149E-2</v>
      </c>
      <c r="P77" s="153" t="str">
        <f>[3]Sheet1!N75</f>
        <v>75.</v>
      </c>
      <c r="Q77" s="183" t="str">
        <f>[3]Sheet1!O75</f>
        <v>1:49:45</v>
      </c>
      <c r="R77" s="8">
        <v>43</v>
      </c>
      <c r="S77" s="8">
        <v>46</v>
      </c>
    </row>
    <row r="78" spans="1:19" ht="12.75" customHeight="1">
      <c r="A78" s="7">
        <v>74</v>
      </c>
      <c r="B78" s="134" t="str">
        <f>[3]Sheet1!F76</f>
        <v>Křížek, Miroslav</v>
      </c>
      <c r="C78" s="138" t="str">
        <f>[3]Sheet1!H76</f>
        <v>Kaplice</v>
      </c>
      <c r="D78" s="9">
        <f>[3]Sheet1!G76</f>
        <v>1976</v>
      </c>
      <c r="E78" s="9">
        <f>[3]Sheet1!E76</f>
        <v>103</v>
      </c>
      <c r="F78" s="185" t="s">
        <v>100</v>
      </c>
      <c r="G78" s="10" t="str">
        <f>[3]Sheet1!C76</f>
        <v>M4</v>
      </c>
      <c r="H78" s="139" t="str">
        <f>[3]Sheet1!D76</f>
        <v>26.</v>
      </c>
      <c r="I78" s="147">
        <f>TIME(0,LEFT([3]Sheet1!I76,2),RIGHT([3]Sheet1!I76,2))</f>
        <v>9.6527777777777775E-3</v>
      </c>
      <c r="J78" s="153" t="str">
        <f>[3]Sheet1!J76</f>
        <v>59.</v>
      </c>
      <c r="K78" s="147">
        <f>TIME(0,LEFT([3]Sheet1!K76,2),RIGHT([3]Sheet1!K76,2))</f>
        <v>3.771990740740741E-2</v>
      </c>
      <c r="L78" s="181" t="str">
        <f>[3]Sheet1!L76</f>
        <v>76.</v>
      </c>
      <c r="M78" s="180">
        <f t="shared" si="2"/>
        <v>4.7372685185185184E-2</v>
      </c>
      <c r="N78">
        <f>RANK(M78,M5:M87,1)</f>
        <v>75</v>
      </c>
      <c r="O78" s="151">
        <f>TIME(0,LEFT([3]Sheet1!M76,2),RIGHT([3]Sheet1!M76,2))</f>
        <v>2.9131944444444443E-2</v>
      </c>
      <c r="P78" s="153" t="str">
        <f>[3]Sheet1!N76</f>
        <v>73.</v>
      </c>
      <c r="Q78" s="183" t="str">
        <f>[3]Sheet1!O76</f>
        <v>1:50:10</v>
      </c>
      <c r="R78" s="8">
        <v>26</v>
      </c>
      <c r="S78" s="8">
        <v>45</v>
      </c>
    </row>
    <row r="79" spans="1:19" ht="12.75" customHeight="1">
      <c r="A79" s="7">
        <v>75</v>
      </c>
      <c r="B79" s="134" t="str">
        <f>[3]Sheet1!F77</f>
        <v>Hronová, Božena</v>
      </c>
      <c r="C79" s="138" t="str">
        <f>[3]Sheet1!H77</f>
        <v>Šutri Prachatice</v>
      </c>
      <c r="D79" s="9">
        <f>[3]Sheet1!G77</f>
        <v>1954</v>
      </c>
      <c r="E79" s="9">
        <f>[3]Sheet1!E77</f>
        <v>19</v>
      </c>
      <c r="F79" s="185" t="s">
        <v>100</v>
      </c>
      <c r="G79" s="10" t="str">
        <f>[3]Sheet1!C77</f>
        <v>Z5</v>
      </c>
      <c r="H79" s="139" t="str">
        <f>[3]Sheet1!D77</f>
        <v>1.</v>
      </c>
      <c r="I79" s="147">
        <f>TIME(0,LEFT([3]Sheet1!I77,2),RIGHT([3]Sheet1!I77,2))</f>
        <v>1.1527777777777777E-2</v>
      </c>
      <c r="J79" s="153" t="str">
        <f>[3]Sheet1!J77</f>
        <v>81.</v>
      </c>
      <c r="K79" s="147">
        <f>TIME(0,LEFT([3]Sheet1!K77,2),RIGHT([3]Sheet1!K77,2))</f>
        <v>3.5567129629629629E-2</v>
      </c>
      <c r="L79" s="181" t="str">
        <f>[3]Sheet1!L77</f>
        <v>70.</v>
      </c>
      <c r="M79" s="180">
        <f t="shared" si="2"/>
        <v>4.7094907407407405E-2</v>
      </c>
      <c r="N79">
        <f>RANK(M79,M5:M87,1)</f>
        <v>73</v>
      </c>
      <c r="O79" s="151">
        <f>TIME(0,LEFT([3]Sheet1!M77,2),RIGHT([3]Sheet1!M77,2))</f>
        <v>2.9525462962962962E-2</v>
      </c>
      <c r="P79" s="153" t="str">
        <f>[3]Sheet1!N77</f>
        <v>76.</v>
      </c>
      <c r="Q79" s="183" t="str">
        <f>[3]Sheet1!O77</f>
        <v>1:50:20</v>
      </c>
      <c r="R79" s="8">
        <v>50</v>
      </c>
      <c r="S79" s="8">
        <v>86</v>
      </c>
    </row>
    <row r="80" spans="1:19" ht="12.75" customHeight="1">
      <c r="A80" s="7">
        <v>76</v>
      </c>
      <c r="B80" s="134" t="str">
        <f>[3]Sheet1!F78</f>
        <v>Zikmund, Arnošt</v>
      </c>
      <c r="C80" s="138" t="str">
        <f>[3]Sheet1!H78</f>
        <v>ZIRA Team</v>
      </c>
      <c r="D80" s="9">
        <f>[3]Sheet1!G78</f>
        <v>1962</v>
      </c>
      <c r="E80" s="9">
        <f>[3]Sheet1!E78</f>
        <v>62</v>
      </c>
      <c r="F80" s="185"/>
      <c r="G80" s="10" t="str">
        <f>[3]Sheet1!C78</f>
        <v>M6</v>
      </c>
      <c r="H80" s="139" t="str">
        <f>[3]Sheet1!D78</f>
        <v>4.</v>
      </c>
      <c r="I80" s="147">
        <f>TIME(0,LEFT([3]Sheet1!I78,2),RIGHT([3]Sheet1!I78,2))</f>
        <v>1.0081018518518519E-2</v>
      </c>
      <c r="J80" s="153" t="str">
        <f>[3]Sheet1!J78</f>
        <v>69.</v>
      </c>
      <c r="K80" s="147">
        <f>TIME(0,LEFT([3]Sheet1!K78,2),RIGHT([3]Sheet1!K78,2))</f>
        <v>3.4976851851851849E-2</v>
      </c>
      <c r="L80" s="181" t="str">
        <f>[3]Sheet1!L78</f>
        <v>68.</v>
      </c>
      <c r="M80" s="180">
        <f t="shared" si="2"/>
        <v>4.5057870370370366E-2</v>
      </c>
      <c r="N80">
        <f>RANK(M80,M5:M87,1)</f>
        <v>69</v>
      </c>
      <c r="O80" s="151">
        <f>TIME(0,LEFT([3]Sheet1!M78,2),RIGHT([3]Sheet1!M78,2))</f>
        <v>3.2129629629629633E-2</v>
      </c>
      <c r="P80" s="153" t="str">
        <f>[3]Sheet1!N78</f>
        <v>79.</v>
      </c>
      <c r="Q80" s="183" t="str">
        <f>[3]Sheet1!O78</f>
        <v>1:51:09</v>
      </c>
    </row>
    <row r="81" spans="1:19" ht="12.75" customHeight="1">
      <c r="A81" s="7">
        <v>77</v>
      </c>
      <c r="B81" s="134" t="str">
        <f>[3]Sheet1!F79</f>
        <v>Hafner, Jan</v>
      </c>
      <c r="C81" s="138" t="str">
        <f>[3]Sheet1!H79</f>
        <v>České Budějovice</v>
      </c>
      <c r="D81" s="9">
        <f>[3]Sheet1!G79</f>
        <v>1996</v>
      </c>
      <c r="E81" s="9">
        <f>[3]Sheet1!E79</f>
        <v>14</v>
      </c>
      <c r="F81" s="185" t="s">
        <v>100</v>
      </c>
      <c r="G81" s="10" t="str">
        <f>[3]Sheet1!C79</f>
        <v>M2</v>
      </c>
      <c r="H81" s="139" t="str">
        <f>[3]Sheet1!D79</f>
        <v>13.</v>
      </c>
      <c r="I81" s="147">
        <f>TIME(0,LEFT([3]Sheet1!I79,2),RIGHT([3]Sheet1!I79,2))</f>
        <v>9.7569444444444448E-3</v>
      </c>
      <c r="J81" s="153" t="str">
        <f>[3]Sheet1!J79</f>
        <v>61.</v>
      </c>
      <c r="K81" s="147">
        <f>TIME(0,LEFT([3]Sheet1!K79,2),RIGHT([3]Sheet1!K79,2))</f>
        <v>3.6851851851851851E-2</v>
      </c>
      <c r="L81" s="181" t="str">
        <f>[3]Sheet1!L79</f>
        <v>73.</v>
      </c>
      <c r="M81" s="180">
        <f t="shared" si="2"/>
        <v>4.6608796296296294E-2</v>
      </c>
      <c r="N81">
        <f>RANK(M81,M5:M87,1)</f>
        <v>71</v>
      </c>
      <c r="O81" s="151">
        <f>TIME(0,LEFT([3]Sheet1!M79,2),RIGHT([3]Sheet1!M79,2))</f>
        <v>3.1770833333333331E-2</v>
      </c>
      <c r="P81" s="153" t="str">
        <f>[3]Sheet1!N79</f>
        <v>78.</v>
      </c>
      <c r="Q81" s="183" t="str">
        <f>[3]Sheet1!O79</f>
        <v>1:52:52</v>
      </c>
      <c r="R81" s="8">
        <v>36</v>
      </c>
      <c r="S81" s="8">
        <v>44</v>
      </c>
    </row>
    <row r="82" spans="1:19" ht="12.75" customHeight="1">
      <c r="A82" s="7">
        <v>78</v>
      </c>
      <c r="B82" s="134" t="str">
        <f>[3]Sheet1!F80</f>
        <v>Břicháčková, Lucie</v>
      </c>
      <c r="C82" s="138" t="str">
        <f>[3]Sheet1!H80</f>
        <v>BBK</v>
      </c>
      <c r="D82" s="9">
        <f>[3]Sheet1!G80</f>
        <v>1975</v>
      </c>
      <c r="E82" s="9">
        <f>[3]Sheet1!E80</f>
        <v>6</v>
      </c>
      <c r="F82" s="185"/>
      <c r="G82" s="10" t="str">
        <f>[3]Sheet1!C80</f>
        <v>Z4</v>
      </c>
      <c r="H82" s="139" t="str">
        <f>[3]Sheet1!D80</f>
        <v>6.</v>
      </c>
      <c r="I82" s="147">
        <f>TIME(0,LEFT([3]Sheet1!I80,2),RIGHT([3]Sheet1!I80,2))</f>
        <v>1.0277777777777778E-2</v>
      </c>
      <c r="J82" s="153" t="str">
        <f>[3]Sheet1!J80</f>
        <v>74.</v>
      </c>
      <c r="K82" s="147">
        <f>TIME(0,LEFT([3]Sheet1!K80,2),RIGHT([3]Sheet1!K80,2))</f>
        <v>4.1192129629629627E-2</v>
      </c>
      <c r="L82" s="181" t="str">
        <f>[3]Sheet1!L80</f>
        <v>79.</v>
      </c>
      <c r="M82" s="180">
        <f t="shared" si="2"/>
        <v>5.1469907407407409E-2</v>
      </c>
      <c r="N82">
        <f>RANK(M82,M5:M87,1)</f>
        <v>79</v>
      </c>
      <c r="O82" s="151">
        <f>TIME(0,LEFT([3]Sheet1!M80,2),RIGHT([3]Sheet1!M80,2))</f>
        <v>2.8657407407407406E-2</v>
      </c>
      <c r="P82" s="153" t="str">
        <f>[3]Sheet1!N80</f>
        <v>72.</v>
      </c>
      <c r="Q82" s="183" t="str">
        <f>[3]Sheet1!O80</f>
        <v>1:55:23</v>
      </c>
    </row>
    <row r="83" spans="1:19" ht="12.75" customHeight="1">
      <c r="A83" s="7">
        <v>79</v>
      </c>
      <c r="B83" s="134" t="str">
        <f>[3]Sheet1!F81</f>
        <v>Somogyi, Dániel</v>
      </c>
      <c r="C83" s="138" t="str">
        <f>[3]Sheet1!H81</f>
        <v>Třeboň</v>
      </c>
      <c r="D83" s="9">
        <f>[3]Sheet1!G81</f>
        <v>1979</v>
      </c>
      <c r="E83" s="9">
        <f>[3]Sheet1!E81</f>
        <v>53</v>
      </c>
      <c r="F83" s="185" t="s">
        <v>100</v>
      </c>
      <c r="G83" s="10" t="str">
        <f>[3]Sheet1!C81</f>
        <v>M4</v>
      </c>
      <c r="H83" s="139" t="str">
        <f>[3]Sheet1!D81</f>
        <v>27.</v>
      </c>
      <c r="I83" s="147">
        <f>TIME(0,LEFT([3]Sheet1!I81,2),RIGHT([3]Sheet1!I81,2))</f>
        <v>1.0960648148148148E-2</v>
      </c>
      <c r="J83" s="153" t="str">
        <f>[3]Sheet1!J81</f>
        <v>77.</v>
      </c>
      <c r="K83" s="147">
        <v>4.3854166666666666E-2</v>
      </c>
      <c r="L83" s="181" t="str">
        <f>[3]Sheet1!L81</f>
        <v>80.</v>
      </c>
      <c r="M83" s="180">
        <f t="shared" si="2"/>
        <v>5.4814814814814816E-2</v>
      </c>
      <c r="N83">
        <f>RANK(M83,M5:M87,1)</f>
        <v>80</v>
      </c>
      <c r="O83" s="151">
        <f>TIME(0,LEFT([3]Sheet1!M81,2),RIGHT([3]Sheet1!M81,2))</f>
        <v>2.5416666666666667E-2</v>
      </c>
      <c r="P83" s="153" t="str">
        <f>[3]Sheet1!N81</f>
        <v>63.</v>
      </c>
      <c r="Q83" s="183" t="str">
        <f>[3]Sheet1!O81</f>
        <v>1:55:32</v>
      </c>
      <c r="R83" s="8">
        <v>25</v>
      </c>
      <c r="S83" s="8">
        <v>43</v>
      </c>
    </row>
    <row r="84" spans="1:19" ht="12.75" customHeight="1">
      <c r="A84" s="7">
        <v>80</v>
      </c>
      <c r="B84" s="134" t="str">
        <f>[3]Sheet1!F82</f>
        <v>Smetana, Jíří</v>
      </c>
      <c r="C84" s="138" t="str">
        <f>[3]Sheet1!H82</f>
        <v>Čiko Český Krumlov</v>
      </c>
      <c r="D84" s="9">
        <f>[3]Sheet1!G82</f>
        <v>1953</v>
      </c>
      <c r="E84" s="9">
        <f>[3]Sheet1!E82</f>
        <v>88</v>
      </c>
      <c r="F84" s="185" t="s">
        <v>100</v>
      </c>
      <c r="G84" s="10" t="str">
        <f>[3]Sheet1!C82</f>
        <v>M7</v>
      </c>
      <c r="H84" s="139" t="str">
        <f>[3]Sheet1!D82</f>
        <v>1.</v>
      </c>
      <c r="I84" s="147">
        <f>TIME(0,LEFT([3]Sheet1!I82,2),RIGHT([3]Sheet1!I82,2))</f>
        <v>1.1041666666666667E-2</v>
      </c>
      <c r="J84" s="153" t="str">
        <f>[3]Sheet1!J82</f>
        <v>78.</v>
      </c>
      <c r="K84" s="147">
        <f>TIME(0,LEFT([3]Sheet1!K82,2),RIGHT([3]Sheet1!K82,2))</f>
        <v>3.8541666666666669E-2</v>
      </c>
      <c r="L84" s="181" t="str">
        <f>[3]Sheet1!L82</f>
        <v>77.</v>
      </c>
      <c r="M84" s="180">
        <f t="shared" si="2"/>
        <v>4.9583333333333333E-2</v>
      </c>
      <c r="N84">
        <f>RANK(M84,M5:M87,1)</f>
        <v>77</v>
      </c>
      <c r="O84" s="151">
        <f>TIME(0,LEFT([3]Sheet1!M82,2),RIGHT([3]Sheet1!M82,2))</f>
        <v>3.3009259259259259E-2</v>
      </c>
      <c r="P84" s="153" t="str">
        <f>[3]Sheet1!N82</f>
        <v>81.</v>
      </c>
      <c r="Q84" s="183" t="str">
        <f>[3]Sheet1!O82</f>
        <v>1:58:56</v>
      </c>
      <c r="R84" s="8">
        <v>50</v>
      </c>
      <c r="S84" s="8">
        <v>42</v>
      </c>
    </row>
    <row r="85" spans="1:19" ht="12.75" customHeight="1">
      <c r="A85" s="7">
        <v>81</v>
      </c>
      <c r="B85" s="134" t="str">
        <f>[3]Sheet1!F83</f>
        <v>Binder, Václav</v>
      </c>
      <c r="C85" s="138" t="str">
        <f>[3]Sheet1!H83</f>
        <v>taKleť</v>
      </c>
      <c r="D85" s="9">
        <f>[3]Sheet1!G83</f>
        <v>1956</v>
      </c>
      <c r="E85" s="9">
        <f>[3]Sheet1!E83</f>
        <v>3</v>
      </c>
      <c r="F85" s="185" t="s">
        <v>100</v>
      </c>
      <c r="G85" s="10" t="str">
        <f>[3]Sheet1!C83</f>
        <v>M6</v>
      </c>
      <c r="H85" s="139" t="str">
        <f>[3]Sheet1!D83</f>
        <v>5.</v>
      </c>
      <c r="I85" s="147">
        <f>TIME(0,LEFT([3]Sheet1!I83,2),RIGHT([3]Sheet1!I83,2))</f>
        <v>1.1458333333333333E-2</v>
      </c>
      <c r="J85" s="153" t="str">
        <f>[3]Sheet1!J83</f>
        <v>79.</v>
      </c>
      <c r="K85" s="147">
        <v>4.4386574074074071E-2</v>
      </c>
      <c r="L85" s="181" t="str">
        <f>[3]Sheet1!L83</f>
        <v>81.</v>
      </c>
      <c r="M85" s="180">
        <f t="shared" si="2"/>
        <v>5.5844907407407406E-2</v>
      </c>
      <c r="N85">
        <f>RANK(M85,M5:M87,1)</f>
        <v>81</v>
      </c>
      <c r="O85" s="151">
        <f>TIME(0,LEFT([3]Sheet1!M83,2),RIGHT([3]Sheet1!M83,2))</f>
        <v>3.2627314814814817E-2</v>
      </c>
      <c r="P85" s="153" t="str">
        <f>[3]Sheet1!N83</f>
        <v>80.</v>
      </c>
      <c r="Q85" s="183" t="str">
        <f>[3]Sheet1!O83</f>
        <v>2:07:24</v>
      </c>
      <c r="R85" s="8">
        <v>41</v>
      </c>
      <c r="S85" s="8">
        <v>41</v>
      </c>
    </row>
    <row r="86" spans="1:19" ht="12.75" customHeight="1">
      <c r="A86" s="7">
        <v>82</v>
      </c>
      <c r="B86" s="134" t="str">
        <f>[3]Sheet1!F84</f>
        <v>Šebestová, Helena</v>
      </c>
      <c r="C86" s="138" t="str">
        <f>[3]Sheet1!H84</f>
        <v>TC Líbovo potěr</v>
      </c>
      <c r="D86" s="9">
        <f>[3]Sheet1!G84</f>
        <v>1960</v>
      </c>
      <c r="E86" s="9">
        <f>[3]Sheet1!E84</f>
        <v>90</v>
      </c>
      <c r="F86" s="185"/>
      <c r="G86" s="10" t="str">
        <f>[3]Sheet1!C84</f>
        <v>Z5</v>
      </c>
      <c r="H86" s="139" t="str">
        <f>[3]Sheet1!D84</f>
        <v>2.</v>
      </c>
      <c r="I86" s="147">
        <f>TIME(0,LEFT([3]Sheet1!I84,2),RIGHT([3]Sheet1!I84,2))</f>
        <v>1.255787037037037E-2</v>
      </c>
      <c r="J86" s="153" t="str">
        <f>[3]Sheet1!J84</f>
        <v>82.</v>
      </c>
      <c r="K86" s="147">
        <v>4.4131944444444446E-2</v>
      </c>
      <c r="L86" s="181" t="str">
        <f>[3]Sheet1!L84</f>
        <v>82.</v>
      </c>
      <c r="M86" s="180">
        <f t="shared" si="2"/>
        <v>5.6689814814814818E-2</v>
      </c>
      <c r="N86">
        <f>RANK(M86,M5:M87,1)</f>
        <v>82</v>
      </c>
      <c r="O86" s="151">
        <f>TIME(0,LEFT([3]Sheet1!M84,2),RIGHT([3]Sheet1!M84,2))</f>
        <v>3.4328703703703702E-2</v>
      </c>
      <c r="P86" s="153" t="str">
        <f>[3]Sheet1!N84</f>
        <v>82.</v>
      </c>
      <c r="Q86" s="183" t="str">
        <f>[3]Sheet1!O84</f>
        <v>2:21:04</v>
      </c>
    </row>
    <row r="87" spans="1:19" ht="12.75" customHeight="1">
      <c r="A87" s="7">
        <v>83</v>
      </c>
      <c r="B87" s="134" t="str">
        <f>[3]Sheet1!F85</f>
        <v>Žofaj, Jiří</v>
      </c>
      <c r="C87" s="138" t="str">
        <f>[3]Sheet1!H85</f>
        <v>#tymdejvid</v>
      </c>
      <c r="D87" s="9">
        <f>[3]Sheet1!G85</f>
        <v>1997</v>
      </c>
      <c r="E87" s="9">
        <f>[3]Sheet1!E85</f>
        <v>64</v>
      </c>
      <c r="F87" s="185" t="s">
        <v>100</v>
      </c>
      <c r="G87" s="10" t="str">
        <f>[3]Sheet1!C85</f>
        <v>M2</v>
      </c>
      <c r="H87" s="139" t="str">
        <f>[3]Sheet1!D85</f>
        <v>14.</v>
      </c>
      <c r="I87" s="147">
        <f>TIME(0,LEFT([3]Sheet1!I85,2),RIGHT([3]Sheet1!I85,2))</f>
        <v>1.037037037037037E-2</v>
      </c>
      <c r="J87" s="153" t="str">
        <f>[3]Sheet1!J85</f>
        <v>75.</v>
      </c>
      <c r="K87" s="147">
        <v>5.212962962962963E-2</v>
      </c>
      <c r="L87" s="181" t="str">
        <f>[3]Sheet1!L85</f>
        <v>83.</v>
      </c>
      <c r="M87" s="180">
        <f t="shared" si="2"/>
        <v>6.25E-2</v>
      </c>
      <c r="N87">
        <f>RANK(M87,M5:M87,1)</f>
        <v>83</v>
      </c>
      <c r="O87" s="151">
        <f>TIME(0,LEFT([3]Sheet1!M85,2),RIGHT([3]Sheet1!M85,2))</f>
        <v>3.6215277777777777E-2</v>
      </c>
      <c r="P87" s="153" t="str">
        <f>[3]Sheet1!N85</f>
        <v>83.</v>
      </c>
      <c r="Q87" s="183" t="str">
        <f>[3]Sheet1!O85</f>
        <v>2:22:09</v>
      </c>
      <c r="R87" s="8">
        <v>35</v>
      </c>
      <c r="S87" s="8">
        <v>40</v>
      </c>
    </row>
    <row r="88" spans="1:19" ht="12.75" customHeight="1">
      <c r="I88" s="140"/>
      <c r="M88" s="180"/>
      <c r="N88"/>
      <c r="O88" s="151"/>
    </row>
    <row r="89" spans="1:19" ht="12.75" customHeight="1">
      <c r="I89" s="140"/>
      <c r="M89" s="135"/>
      <c r="N89"/>
      <c r="O89" s="151"/>
    </row>
    <row r="90" spans="1:19" ht="12.75" customHeight="1">
      <c r="I90" s="140"/>
      <c r="M90" s="135"/>
      <c r="N90"/>
    </row>
    <row r="91" spans="1:19" ht="12.75" customHeight="1">
      <c r="I91" s="140"/>
      <c r="M91" s="135"/>
      <c r="N91"/>
    </row>
    <row r="92" spans="1:19" ht="12.75" customHeight="1">
      <c r="I92" s="140"/>
      <c r="M92" s="135"/>
      <c r="N92"/>
    </row>
    <row r="93" spans="1:19" ht="12.75" customHeight="1">
      <c r="I93" s="140"/>
      <c r="N93"/>
    </row>
    <row r="94" spans="1:19" ht="12.75" customHeight="1">
      <c r="I94" s="140"/>
      <c r="N94"/>
    </row>
    <row r="95" spans="1:19" ht="12.75" customHeight="1">
      <c r="I95" s="140"/>
      <c r="N95"/>
    </row>
    <row r="96" spans="1:19" ht="12.75" customHeight="1">
      <c r="I96" s="140"/>
      <c r="N96"/>
    </row>
    <row r="97" spans="9:14" ht="12.75" customHeight="1">
      <c r="I97" s="140"/>
      <c r="N97"/>
    </row>
    <row r="98" spans="9:14" ht="12.75" customHeight="1">
      <c r="I98" s="140"/>
      <c r="N98"/>
    </row>
    <row r="99" spans="9:14" ht="12.75" customHeight="1">
      <c r="I99" s="140"/>
      <c r="N99"/>
    </row>
    <row r="100" spans="9:14" ht="12.75" customHeight="1">
      <c r="I100" s="140"/>
      <c r="N100"/>
    </row>
    <row r="101" spans="9:14" ht="12.75" customHeight="1">
      <c r="I101" s="140"/>
      <c r="N101"/>
    </row>
    <row r="102" spans="9:14" ht="12.75" customHeight="1">
      <c r="I102" s="140"/>
      <c r="N102"/>
    </row>
    <row r="103" spans="9:14" ht="12.75" customHeight="1">
      <c r="I103" s="140"/>
      <c r="N103"/>
    </row>
    <row r="104" spans="9:14" ht="12.75" customHeight="1">
      <c r="I104" s="140"/>
      <c r="N104"/>
    </row>
    <row r="105" spans="9:14" ht="12.75" customHeight="1">
      <c r="N105"/>
    </row>
    <row r="106" spans="9:14" ht="12.75" customHeight="1">
      <c r="N106"/>
    </row>
  </sheetData>
  <sheetProtection selectLockedCells="1" selectUnlockedCells="1"/>
  <mergeCells count="2">
    <mergeCell ref="A1:Q1"/>
    <mergeCell ref="A2:Q2"/>
  </mergeCells>
  <pageMargins left="0.59055118110236215" right="0.51181102362204722" top="0.39370078740157483" bottom="0.39370078740157483" header="0.51181102362204722" footer="0.51181102362204722"/>
  <pageSetup paperSize="9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87"/>
  <sheetViews>
    <sheetView zoomScaleNormal="100" workbookViewId="0">
      <selection sqref="A1:Q1"/>
    </sheetView>
  </sheetViews>
  <sheetFormatPr defaultColWidth="8.81640625" defaultRowHeight="12.75" customHeight="1"/>
  <cols>
    <col min="1" max="1" width="4.26953125" style="11" customWidth="1"/>
    <col min="2" max="2" width="17.7265625" customWidth="1"/>
    <col min="3" max="3" width="19.26953125" customWidth="1"/>
    <col min="4" max="4" width="5.7265625" style="8" customWidth="1"/>
    <col min="5" max="5" width="4.26953125" customWidth="1"/>
    <col min="6" max="6" width="2.7265625" style="10" customWidth="1"/>
    <col min="7" max="7" width="4.26953125" style="11" customWidth="1"/>
    <col min="8" max="8" width="3.7265625" style="10" customWidth="1"/>
    <col min="9" max="9" width="9.1796875" customWidth="1"/>
    <col min="10" max="10" width="3.7265625" style="9" customWidth="1"/>
    <col min="11" max="11" width="10.453125" customWidth="1"/>
    <col min="12" max="12" width="3.7265625" style="9" customWidth="1"/>
    <col min="13" max="13" width="11.453125" bestFit="1" customWidth="1"/>
    <col min="14" max="14" width="3.453125" style="9" customWidth="1"/>
    <col min="15" max="15" width="11" customWidth="1"/>
    <col min="16" max="16" width="3" style="9" customWidth="1"/>
    <col min="17" max="17" width="10.7265625" style="11" customWidth="1"/>
    <col min="18" max="19" width="4.26953125" style="8" customWidth="1"/>
  </cols>
  <sheetData>
    <row r="1" spans="1:19" ht="15" customHeight="1">
      <c r="A1" s="201" t="s">
        <v>351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9" ht="15" customHeight="1">
      <c r="A2" s="201" t="s">
        <v>234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</row>
    <row r="3" spans="1:19" ht="15" customHeight="1">
      <c r="A3" s="14"/>
      <c r="D3"/>
      <c r="F3" s="13"/>
      <c r="G3" s="12"/>
      <c r="H3" s="12"/>
      <c r="J3"/>
      <c r="L3"/>
      <c r="N3"/>
      <c r="P3"/>
      <c r="Q3" s="12"/>
    </row>
    <row r="4" spans="1:19" ht="15" customHeight="1">
      <c r="A4" s="14" t="s">
        <v>91</v>
      </c>
      <c r="B4" s="12" t="s">
        <v>1</v>
      </c>
      <c r="C4" s="12" t="s">
        <v>2</v>
      </c>
      <c r="D4" s="12" t="s">
        <v>3</v>
      </c>
      <c r="E4" s="12" t="s">
        <v>92</v>
      </c>
      <c r="F4" s="13" t="s">
        <v>93</v>
      </c>
      <c r="G4" s="12" t="s">
        <v>4</v>
      </c>
      <c r="H4" s="12" t="s">
        <v>5</v>
      </c>
      <c r="I4" s="12" t="s">
        <v>108</v>
      </c>
      <c r="J4" s="12" t="s">
        <v>5</v>
      </c>
      <c r="K4" s="12" t="s">
        <v>95</v>
      </c>
      <c r="L4" s="12" t="s">
        <v>5</v>
      </c>
      <c r="M4" s="12" t="s">
        <v>96</v>
      </c>
      <c r="N4" s="12" t="s">
        <v>5</v>
      </c>
      <c r="O4" s="12" t="s">
        <v>97</v>
      </c>
      <c r="P4" s="12" t="s">
        <v>5</v>
      </c>
      <c r="Q4" s="12" t="s">
        <v>98</v>
      </c>
      <c r="R4" s="11" t="s">
        <v>6</v>
      </c>
      <c r="S4" s="11" t="s">
        <v>7</v>
      </c>
    </row>
    <row r="5" spans="1:19" ht="12.75" customHeight="1">
      <c r="A5" s="130">
        <v>1</v>
      </c>
      <c r="B5" s="176" t="str">
        <f>[4]Sheet1!F3</f>
        <v>Hosnedl Marek</v>
      </c>
      <c r="C5" s="176" t="str">
        <f>[4]Sheet1!H3</f>
        <v>Café Racers</v>
      </c>
      <c r="D5" s="176">
        <f>[4]Sheet1!G3</f>
        <v>1991</v>
      </c>
      <c r="E5" s="176">
        <f>[4]Sheet1!E3</f>
        <v>12</v>
      </c>
      <c r="G5" s="186" t="str">
        <f>[4]Sheet1!C3</f>
        <v>M3</v>
      </c>
      <c r="H5" s="186" t="str">
        <f>[4]Sheet1!D3</f>
        <v>1.</v>
      </c>
      <c r="I5" s="187">
        <f>TIME(0,LEFT([4]Sheet1!I3,2),RIGHT([4]Sheet1!I3,2))</f>
        <v>7.7314814814814815E-3</v>
      </c>
      <c r="J5">
        <f>RANK(I5,I5:I87,1)</f>
        <v>6</v>
      </c>
      <c r="K5" s="187">
        <f>TIME(0,LEFT([4]Sheet1!M3,2),RIGHT([4]Sheet1!M3,2))</f>
        <v>2.5636574074074076E-2</v>
      </c>
      <c r="L5">
        <f>RANK(K5,K5:K87,1)</f>
        <v>1</v>
      </c>
      <c r="M5" s="187">
        <f>I5+K5+TIME(0,LEFT([4]Sheet1!K3,2),RIGHT([4]Sheet1!K3,2))</f>
        <v>3.5057870370370371E-2</v>
      </c>
      <c r="N5">
        <f>RANK(M5,M5:M87,1)</f>
        <v>1</v>
      </c>
      <c r="O5" s="187">
        <f>TIME(0,LEFT([4]Sheet1!O3,2),RIGHT([4]Sheet1!O3,2))</f>
        <v>1.695601851851852E-2</v>
      </c>
      <c r="P5">
        <f>RANK(O5,O5:O87,1)</f>
        <v>3</v>
      </c>
      <c r="Q5" s="188" t="str">
        <f>[4]Sheet1!Q3</f>
        <v>1:14:54</v>
      </c>
      <c r="R5" s="121"/>
    </row>
    <row r="6" spans="1:19" ht="12.75" customHeight="1">
      <c r="A6" s="130">
        <v>2</v>
      </c>
      <c r="B6" s="176" t="str">
        <f>[4]Sheet1!F4</f>
        <v>Koptík Jiří</v>
      </c>
      <c r="C6" s="176" t="str">
        <f>[4]Sheet1!H4</f>
        <v>TriSK České Budějovice</v>
      </c>
      <c r="D6" s="176">
        <f>[4]Sheet1!G4</f>
        <v>1982</v>
      </c>
      <c r="E6" s="176">
        <f>[4]Sheet1!E4</f>
        <v>26</v>
      </c>
      <c r="F6" s="10" t="s">
        <v>100</v>
      </c>
      <c r="G6" s="186" t="str">
        <f>[4]Sheet1!C4</f>
        <v>M4</v>
      </c>
      <c r="H6" s="186" t="str">
        <f>[4]Sheet1!D4</f>
        <v>1.</v>
      </c>
      <c r="I6" s="187">
        <f>TIME(0,LEFT([4]Sheet1!I4,2),RIGHT([4]Sheet1!I4,2))</f>
        <v>8.4375000000000006E-3</v>
      </c>
      <c r="J6">
        <f>RANK(I6,I5:I87,1)</f>
        <v>15</v>
      </c>
      <c r="K6" s="187">
        <f>TIME(0,LEFT([4]Sheet1!M4,2),RIGHT([4]Sheet1!M4,2))</f>
        <v>2.6539351851851852E-2</v>
      </c>
      <c r="L6">
        <f>RANK(K6,K5:K87,1)</f>
        <v>6</v>
      </c>
      <c r="M6" s="187">
        <f>I6+K6+TIME(0,LEFT([4]Sheet1!K4,2),RIGHT([4]Sheet1!K4,2))</f>
        <v>3.6493055555555556E-2</v>
      </c>
      <c r="N6">
        <f>RANK(M6,M5:M87,1)</f>
        <v>6</v>
      </c>
      <c r="O6" s="187">
        <f>TIME(0,LEFT([4]Sheet1!O4,2),RIGHT([4]Sheet1!O4,2))</f>
        <v>1.5729166666666666E-2</v>
      </c>
      <c r="P6">
        <f>RANK(O6,O5:O87,1)</f>
        <v>1</v>
      </c>
      <c r="Q6" s="188" t="str">
        <f>[4]Sheet1!Q4</f>
        <v>1:15:12</v>
      </c>
      <c r="R6" s="121">
        <v>50</v>
      </c>
      <c r="S6" s="8">
        <v>100</v>
      </c>
    </row>
    <row r="7" spans="1:19" ht="12.75" customHeight="1">
      <c r="A7" s="130">
        <v>3</v>
      </c>
      <c r="B7" s="176" t="str">
        <f>[4]Sheet1!F5</f>
        <v>Koranda David</v>
      </c>
      <c r="C7" s="176" t="str">
        <f>[4]Sheet1!H5</f>
        <v>TriSK ČB</v>
      </c>
      <c r="D7" s="176">
        <f>[4]Sheet1!G5</f>
        <v>1983</v>
      </c>
      <c r="E7" s="176">
        <f>[4]Sheet1!E5</f>
        <v>28</v>
      </c>
      <c r="F7" s="10" t="s">
        <v>100</v>
      </c>
      <c r="G7" s="186" t="str">
        <f>[4]Sheet1!C5</f>
        <v>M4</v>
      </c>
      <c r="H7" s="186" t="str">
        <f>[4]Sheet1!D5</f>
        <v>2.</v>
      </c>
      <c r="I7" s="187">
        <f>TIME(0,LEFT([4]Sheet1!I5,2),RIGHT([4]Sheet1!I5,2))</f>
        <v>7.6504629629629631E-3</v>
      </c>
      <c r="J7">
        <f>RANK(I7,I5:I87,1)</f>
        <v>4</v>
      </c>
      <c r="K7" s="187">
        <f>TIME(0,LEFT([4]Sheet1!M5,2),RIGHT([4]Sheet1!M5,2))</f>
        <v>2.6064814814814815E-2</v>
      </c>
      <c r="L7">
        <f>RANK(K7,K5:K87,1)</f>
        <v>3</v>
      </c>
      <c r="M7" s="187">
        <f>I7+K7+TIME(0,LEFT([4]Sheet1!K5,2),RIGHT([4]Sheet1!K5,2))</f>
        <v>3.5543981481481475E-2</v>
      </c>
      <c r="N7">
        <f>RANK(M7,M5:M87,1)</f>
        <v>2</v>
      </c>
      <c r="O7" s="187">
        <f>TIME(0,LEFT([4]Sheet1!O5,2),RIGHT([4]Sheet1!O5,2))</f>
        <v>1.7210648148148149E-2</v>
      </c>
      <c r="P7">
        <f>RANK(O7,O5:O87,1)</f>
        <v>5</v>
      </c>
      <c r="Q7" s="188" t="str">
        <f>[4]Sheet1!Q5</f>
        <v>1:15:58</v>
      </c>
      <c r="R7" s="121">
        <v>46</v>
      </c>
      <c r="S7" s="8">
        <v>96</v>
      </c>
    </row>
    <row r="8" spans="1:19" ht="12.75" customHeight="1">
      <c r="A8" s="130">
        <v>4</v>
      </c>
      <c r="B8" s="176" t="str">
        <f>[4]Sheet1!F6</f>
        <v>Pazdera Lukáš</v>
      </c>
      <c r="C8" s="176" t="str">
        <f>[4]Sheet1!H6</f>
        <v>HERE TO WIN TEAM</v>
      </c>
      <c r="D8" s="176">
        <f>[4]Sheet1!G6</f>
        <v>1986</v>
      </c>
      <c r="E8" s="176">
        <f>[4]Sheet1!E6</f>
        <v>42</v>
      </c>
      <c r="G8" s="186" t="str">
        <f>[4]Sheet1!C6</f>
        <v>M3</v>
      </c>
      <c r="H8" s="186" t="str">
        <f>[4]Sheet1!D6</f>
        <v>2.</v>
      </c>
      <c r="I8" s="187">
        <f>TIME(0,LEFT([4]Sheet1!I6,2),RIGHT([4]Sheet1!I6,2))</f>
        <v>8.773148148148148E-3</v>
      </c>
      <c r="J8">
        <f>RANK(I8,I5:I87,1)</f>
        <v>18</v>
      </c>
      <c r="K8" s="187">
        <f>TIME(0,LEFT([4]Sheet1!M6,2),RIGHT([4]Sheet1!M6,2))</f>
        <v>2.6018518518518517E-2</v>
      </c>
      <c r="L8">
        <f>RANK(K8,K5:K87,1)</f>
        <v>2</v>
      </c>
      <c r="M8" s="187">
        <f>I8+K8+TIME(0,LEFT([4]Sheet1!K6,2),RIGHT([4]Sheet1!K6,2))</f>
        <v>3.667824074074074E-2</v>
      </c>
      <c r="N8">
        <f>RANK(M8,M5:M87,1)</f>
        <v>15</v>
      </c>
      <c r="O8" s="187">
        <f>TIME(0,LEFT([4]Sheet1!O6,2),RIGHT([4]Sheet1!O6,2))</f>
        <v>1.6562500000000001E-2</v>
      </c>
      <c r="P8">
        <f>RANK(O8,O5:O87,1)</f>
        <v>2</v>
      </c>
      <c r="Q8" s="188" t="str">
        <f>[4]Sheet1!Q6</f>
        <v>1:16:40</v>
      </c>
      <c r="R8" s="121"/>
    </row>
    <row r="9" spans="1:19" ht="12.75" customHeight="1">
      <c r="A9" s="130">
        <v>5</v>
      </c>
      <c r="B9" s="176" t="str">
        <f>[4]Sheet1!F7</f>
        <v>Profant Vladimír</v>
      </c>
      <c r="C9" s="176" t="str">
        <f>[4]Sheet1!H7</f>
        <v>Dinos TT</v>
      </c>
      <c r="D9" s="176">
        <f>[4]Sheet1!G7</f>
        <v>1970</v>
      </c>
      <c r="E9" s="176">
        <f>[4]Sheet1!E7</f>
        <v>46</v>
      </c>
      <c r="F9" s="10" t="s">
        <v>100</v>
      </c>
      <c r="G9" s="186" t="str">
        <f>[4]Sheet1!C7</f>
        <v>M5</v>
      </c>
      <c r="H9" s="186" t="str">
        <f>[4]Sheet1!D7</f>
        <v>1.</v>
      </c>
      <c r="I9" s="187">
        <f>TIME(0,LEFT([4]Sheet1!I7,2),RIGHT([4]Sheet1!I7,2))</f>
        <v>8.4143518518518517E-3</v>
      </c>
      <c r="J9">
        <f>RANK(I9,I5:I87,1)</f>
        <v>14</v>
      </c>
      <c r="K9" s="187">
        <f>TIME(0,LEFT([4]Sheet1!M7,2),RIGHT([4]Sheet1!M7,2))</f>
        <v>2.6597222222222223E-2</v>
      </c>
      <c r="L9">
        <f>RANK(K9,K5:K87,1)</f>
        <v>9</v>
      </c>
      <c r="M9" s="187">
        <f>I9+K9+TIME(0,LEFT([4]Sheet1!K7,2),RIGHT([4]Sheet1!K7,2))</f>
        <v>3.6562500000000005E-2</v>
      </c>
      <c r="N9">
        <f>RANK(M9,M5:M87,1)</f>
        <v>8</v>
      </c>
      <c r="O9" s="187">
        <f>TIME(0,LEFT([4]Sheet1!O7,2),RIGHT([4]Sheet1!O7,2))</f>
        <v>1.7361111111111112E-2</v>
      </c>
      <c r="P9">
        <f>RANK(O9,O5:O87,1)</f>
        <v>6</v>
      </c>
      <c r="Q9" s="188" t="str">
        <f>[4]Sheet1!Q7</f>
        <v>1:17:39</v>
      </c>
      <c r="R9" s="121">
        <v>50</v>
      </c>
      <c r="S9" s="8">
        <v>93</v>
      </c>
    </row>
    <row r="10" spans="1:19" ht="12.75" customHeight="1">
      <c r="A10" s="130">
        <v>6</v>
      </c>
      <c r="B10" s="176" t="str">
        <f>[4]Sheet1!F8</f>
        <v>Toul Filip</v>
      </c>
      <c r="C10" s="176" t="str">
        <f>[4]Sheet1!H8</f>
        <v>Šutri</v>
      </c>
      <c r="D10" s="176">
        <f>[4]Sheet1!G8</f>
        <v>1980</v>
      </c>
      <c r="E10" s="176">
        <f>[4]Sheet1!E8</f>
        <v>103</v>
      </c>
      <c r="F10" s="10" t="s">
        <v>100</v>
      </c>
      <c r="G10" s="186" t="str">
        <f>[4]Sheet1!C8</f>
        <v>M4</v>
      </c>
      <c r="H10" s="186" t="str">
        <f>[4]Sheet1!D8</f>
        <v>3.</v>
      </c>
      <c r="I10" s="187">
        <f>TIME(0,LEFT([4]Sheet1!I8,2),RIGHT([4]Sheet1!I8,2))</f>
        <v>7.1643518518518514E-3</v>
      </c>
      <c r="J10">
        <f>RANK(I10,I5:I87,1)</f>
        <v>1</v>
      </c>
      <c r="K10" s="187">
        <f>TIME(0,LEFT([4]Sheet1!M8,2),RIGHT([4]Sheet1!M8,2))</f>
        <v>2.6678240740740742E-2</v>
      </c>
      <c r="L10">
        <f>RANK(K10,K5:K87,1)</f>
        <v>11</v>
      </c>
      <c r="M10" s="187">
        <f>I10+K10+TIME(0,LEFT([4]Sheet1!K8,2),RIGHT([4]Sheet1!K8,2))</f>
        <v>3.5555555555555556E-2</v>
      </c>
      <c r="N10">
        <f>RANK(M10,M5:M87,1)</f>
        <v>3</v>
      </c>
      <c r="O10" s="187">
        <f>TIME(0,LEFT([4]Sheet1!O8,2),RIGHT([4]Sheet1!O8,2))</f>
        <v>1.8530092592592591E-2</v>
      </c>
      <c r="P10">
        <f>RANK(O10,O5:O87,1)</f>
        <v>14</v>
      </c>
      <c r="Q10" s="188" t="str">
        <f>[4]Sheet1!Q8</f>
        <v>1:17:53</v>
      </c>
      <c r="R10" s="121">
        <v>43</v>
      </c>
      <c r="S10" s="8">
        <v>91</v>
      </c>
    </row>
    <row r="11" spans="1:19" ht="12.75" customHeight="1">
      <c r="A11" s="130">
        <v>7</v>
      </c>
      <c r="B11" s="176" t="str">
        <f>[4]Sheet1!F9</f>
        <v>Kolářová Hana</v>
      </c>
      <c r="C11" s="176" t="str">
        <f>[4]Sheet1!H9</f>
        <v>TITAN TRILIFE</v>
      </c>
      <c r="D11" s="176">
        <f>[4]Sheet1!G9</f>
        <v>1988</v>
      </c>
      <c r="E11" s="176">
        <f>[4]Sheet1!E9</f>
        <v>24</v>
      </c>
      <c r="G11" s="186" t="str">
        <f>[4]Sheet1!C9</f>
        <v>Z3</v>
      </c>
      <c r="H11" s="186" t="str">
        <f>[4]Sheet1!D9</f>
        <v>1.</v>
      </c>
      <c r="I11" s="187">
        <f>TIME(0,LEFT([4]Sheet1!I9,2),RIGHT([4]Sheet1!I9,2))</f>
        <v>7.2685185185185188E-3</v>
      </c>
      <c r="J11">
        <f>RANK(I11,I5:I87,1)</f>
        <v>3</v>
      </c>
      <c r="K11" s="187">
        <f>TIME(0,LEFT([4]Sheet1!M9,2),RIGHT([4]Sheet1!M9,2))</f>
        <v>2.6817129629629628E-2</v>
      </c>
      <c r="L11">
        <f>RANK(K11,K5:K87,1)</f>
        <v>13</v>
      </c>
      <c r="M11" s="187">
        <f>I11+K11+TIME(0,LEFT([4]Sheet1!K9,2),RIGHT([4]Sheet1!K9,2))</f>
        <v>3.5717592592592592E-2</v>
      </c>
      <c r="N11">
        <f>RANK(M11,M5:M87,1)</f>
        <v>4</v>
      </c>
      <c r="O11" s="187">
        <f>TIME(0,LEFT([4]Sheet1!O9,2),RIGHT([4]Sheet1!O9,2))</f>
        <v>1.8449074074074073E-2</v>
      </c>
      <c r="P11">
        <f>RANK(O11,O5:O87,1)</f>
        <v>13</v>
      </c>
      <c r="Q11" s="188" t="str">
        <f>[4]Sheet1!Q9</f>
        <v>1:18:00</v>
      </c>
      <c r="R11" s="121"/>
    </row>
    <row r="12" spans="1:19" ht="12.75" customHeight="1">
      <c r="A12" s="130">
        <v>8</v>
      </c>
      <c r="B12" s="176" t="str">
        <f>[4]Sheet1!F10</f>
        <v>Plánek Karel</v>
      </c>
      <c r="C12" s="176" t="str">
        <f>[4]Sheet1!H10</f>
        <v>ŠuTri Prachatice</v>
      </c>
      <c r="D12" s="176">
        <f>[4]Sheet1!G10</f>
        <v>1976</v>
      </c>
      <c r="E12" s="176">
        <f>[4]Sheet1!E10</f>
        <v>44</v>
      </c>
      <c r="F12" s="10" t="s">
        <v>100</v>
      </c>
      <c r="G12" s="186" t="str">
        <f>[4]Sheet1!C10</f>
        <v>M4</v>
      </c>
      <c r="H12" s="186" t="str">
        <f>[4]Sheet1!D10</f>
        <v>4.</v>
      </c>
      <c r="I12" s="187">
        <f>TIME(0,LEFT([4]Sheet1!I10,2),RIGHT([4]Sheet1!I10,2))</f>
        <v>8.6689814814814806E-3</v>
      </c>
      <c r="J12">
        <f>RANK(I12,I5:I87,1)</f>
        <v>17</v>
      </c>
      <c r="K12" s="187">
        <f>TIME(0,LEFT([4]Sheet1!M10,2),RIGHT([4]Sheet1!M10,2))</f>
        <v>2.6099537037037036E-2</v>
      </c>
      <c r="L12">
        <f>RANK(K12,K5:K87,1)</f>
        <v>4</v>
      </c>
      <c r="M12" s="187">
        <f>I12+K12+TIME(0,LEFT([4]Sheet1!K10,2),RIGHT([4]Sheet1!K10,2))</f>
        <v>3.6458333333333336E-2</v>
      </c>
      <c r="N12">
        <f>RANK(M12,M5:M87,1)</f>
        <v>5</v>
      </c>
      <c r="O12" s="187">
        <f>TIME(0,LEFT([4]Sheet1!O10,2),RIGHT([4]Sheet1!O10,2))</f>
        <v>1.7800925925925925E-2</v>
      </c>
      <c r="P12">
        <f>RANK(O12,O5:O87,1)</f>
        <v>7</v>
      </c>
      <c r="Q12" s="188" t="str">
        <f>[4]Sheet1!Q10</f>
        <v>1:18:08</v>
      </c>
      <c r="R12" s="121">
        <v>41</v>
      </c>
      <c r="S12" s="8">
        <v>90</v>
      </c>
    </row>
    <row r="13" spans="1:19" ht="12.75" customHeight="1">
      <c r="A13" s="130">
        <v>9</v>
      </c>
      <c r="B13" s="176" t="str">
        <f>[4]Sheet1!F11</f>
        <v>Filipová Klára</v>
      </c>
      <c r="C13" s="176" t="str">
        <f>[4]Sheet1!H11</f>
        <v>Čistý sport</v>
      </c>
      <c r="D13" s="176">
        <f>[4]Sheet1!G11</f>
        <v>1995</v>
      </c>
      <c r="E13" s="176">
        <f>[4]Sheet1!E11</f>
        <v>7</v>
      </c>
      <c r="F13" s="10" t="s">
        <v>100</v>
      </c>
      <c r="G13" s="186" t="str">
        <f>[4]Sheet1!C11</f>
        <v>Z2</v>
      </c>
      <c r="H13" s="186" t="str">
        <f>[4]Sheet1!D11</f>
        <v>1.</v>
      </c>
      <c r="I13" s="187">
        <f>TIME(0,LEFT([4]Sheet1!I11,2),RIGHT([4]Sheet1!I11,2))</f>
        <v>8.0555555555555554E-3</v>
      </c>
      <c r="J13">
        <f>RANK(I13,I5:I87,1)</f>
        <v>9</v>
      </c>
      <c r="K13" s="187">
        <f>TIME(0,LEFT([4]Sheet1!M11,2),RIGHT([4]Sheet1!M11,2))</f>
        <v>2.6342592592592591E-2</v>
      </c>
      <c r="L13">
        <f>RANK(K13,K5:K87,1)</f>
        <v>5</v>
      </c>
      <c r="M13" s="187">
        <f>I13+K13+TIME(0,LEFT([4]Sheet1!K11,2),RIGHT([4]Sheet1!K11,2))</f>
        <v>3.664351851851852E-2</v>
      </c>
      <c r="N13">
        <f>RANK(M13,M5:M87,1)</f>
        <v>14</v>
      </c>
      <c r="O13" s="187">
        <f>TIME(0,LEFT([4]Sheet1!O11,2),RIGHT([4]Sheet1!O11,2))</f>
        <v>1.7800925925925925E-2</v>
      </c>
      <c r="P13">
        <f>RANK(O13,O5:O87,1)</f>
        <v>7</v>
      </c>
      <c r="Q13" s="188" t="str">
        <f>[4]Sheet1!Q11</f>
        <v>1:18:24</v>
      </c>
      <c r="R13" s="121">
        <v>50</v>
      </c>
      <c r="S13" s="8">
        <v>100</v>
      </c>
    </row>
    <row r="14" spans="1:19" ht="12.75" customHeight="1">
      <c r="A14" s="130">
        <v>10</v>
      </c>
      <c r="B14" s="176" t="str">
        <f>[4]Sheet1!F12</f>
        <v>Valtr Matěj</v>
      </c>
      <c r="C14" s="176" t="str">
        <f>[4]Sheet1!H12</f>
        <v>Sportby.cz</v>
      </c>
      <c r="D14" s="176">
        <f>[4]Sheet1!G12</f>
        <v>1977</v>
      </c>
      <c r="E14" s="176">
        <f>[4]Sheet1!E12</f>
        <v>106</v>
      </c>
      <c r="G14" s="186" t="str">
        <f>[4]Sheet1!C12</f>
        <v>M4</v>
      </c>
      <c r="H14" s="186" t="str">
        <f>[4]Sheet1!D12</f>
        <v>5.</v>
      </c>
      <c r="I14" s="187">
        <f>TIME(0,LEFT([4]Sheet1!I12,2),RIGHT([4]Sheet1!I12,2))</f>
        <v>7.7314814814814815E-3</v>
      </c>
      <c r="J14">
        <f>RANK(I14,I5:I87,1)</f>
        <v>6</v>
      </c>
      <c r="K14" s="187">
        <f>TIME(0,LEFT([4]Sheet1!M12,2),RIGHT([4]Sheet1!M12,2))</f>
        <v>2.7210648148148147E-2</v>
      </c>
      <c r="L14">
        <f>RANK(K14,K5:K87,1)</f>
        <v>15</v>
      </c>
      <c r="M14" s="187">
        <f>I14+K14+TIME(0,LEFT([4]Sheet1!K12,2),RIGHT([4]Sheet1!K12,2))</f>
        <v>3.6597222222222218E-2</v>
      </c>
      <c r="N14">
        <f>RANK(M14,M5:M87,1)</f>
        <v>10</v>
      </c>
      <c r="O14" s="187">
        <f>TIME(0,LEFT([4]Sheet1!O12,2),RIGHT([4]Sheet1!O12,2))</f>
        <v>1.8113425925925925E-2</v>
      </c>
      <c r="P14">
        <f>RANK(O14,O5:O87,1)</f>
        <v>9</v>
      </c>
      <c r="Q14" s="188" t="str">
        <f>[4]Sheet1!Q12</f>
        <v>1:18:47</v>
      </c>
      <c r="R14" s="121"/>
    </row>
    <row r="15" spans="1:19" ht="12.75" customHeight="1">
      <c r="A15" s="130">
        <v>11</v>
      </c>
      <c r="B15" s="176" t="str">
        <f>[4]Sheet1!F13</f>
        <v>Saidl Filip</v>
      </c>
      <c r="C15" s="176" t="str">
        <f>[4]Sheet1!H13</f>
        <v>Loko Trutnov</v>
      </c>
      <c r="D15" s="176">
        <f>[4]Sheet1!G13</f>
        <v>1973</v>
      </c>
      <c r="E15" s="176">
        <f>[4]Sheet1!E13</f>
        <v>71</v>
      </c>
      <c r="G15" s="186" t="str">
        <f>[4]Sheet1!C13</f>
        <v>M5</v>
      </c>
      <c r="H15" s="186" t="str">
        <f>[4]Sheet1!D13</f>
        <v>2.</v>
      </c>
      <c r="I15" s="187">
        <f>TIME(0,LEFT([4]Sheet1!I13,2),RIGHT([4]Sheet1!I13,2))</f>
        <v>8.0555555555555554E-3</v>
      </c>
      <c r="J15">
        <f>RANK(I15,I5:I87,1)</f>
        <v>9</v>
      </c>
      <c r="K15" s="187">
        <f>TIME(0,LEFT([4]Sheet1!M13,2),RIGHT([4]Sheet1!M13,2))</f>
        <v>2.673611111111111E-2</v>
      </c>
      <c r="L15">
        <f>RANK(K15,K5:K87,1)</f>
        <v>12</v>
      </c>
      <c r="M15" s="187">
        <f>I15+K15+TIME(0,LEFT([4]Sheet1!K13,2),RIGHT([4]Sheet1!K13,2))</f>
        <v>3.6608796296296292E-2</v>
      </c>
      <c r="N15">
        <f>RANK(M15,M5:M87,1)</f>
        <v>12</v>
      </c>
      <c r="O15" s="187">
        <f>TIME(0,LEFT([4]Sheet1!O13,2),RIGHT([4]Sheet1!O13,2))</f>
        <v>1.8194444444444444E-2</v>
      </c>
      <c r="P15">
        <f>RANK(O15,O5:O87,1)</f>
        <v>10</v>
      </c>
      <c r="Q15" s="188" t="str">
        <f>[4]Sheet1!Q13</f>
        <v>1:18:55</v>
      </c>
      <c r="R15" s="121"/>
    </row>
    <row r="16" spans="1:19" ht="12.75" customHeight="1">
      <c r="A16" s="130">
        <v>12</v>
      </c>
      <c r="B16" s="176" t="str">
        <f>[4]Sheet1!F14</f>
        <v>Krajánek Tomáš</v>
      </c>
      <c r="C16" s="176" t="str">
        <f>[4]Sheet1!H14</f>
        <v>ŠuTri</v>
      </c>
      <c r="D16" s="176">
        <f>[4]Sheet1!G14</f>
        <v>1979</v>
      </c>
      <c r="E16" s="176">
        <f>[4]Sheet1!E14</f>
        <v>29</v>
      </c>
      <c r="F16" s="10" t="s">
        <v>100</v>
      </c>
      <c r="G16" s="186" t="str">
        <f>[4]Sheet1!C14</f>
        <v>M4</v>
      </c>
      <c r="H16" s="186" t="str">
        <f>[4]Sheet1!D14</f>
        <v>6.</v>
      </c>
      <c r="I16" s="187">
        <f>TIME(0,LEFT([4]Sheet1!I14,2),RIGHT([4]Sheet1!I14,2))</f>
        <v>8.0787037037037043E-3</v>
      </c>
      <c r="J16">
        <f>RANK(I16,I5:I87,1)</f>
        <v>11</v>
      </c>
      <c r="K16" s="187">
        <f>TIME(0,LEFT([4]Sheet1!M14,2),RIGHT([4]Sheet1!M14,2))</f>
        <v>2.6643518518518518E-2</v>
      </c>
      <c r="L16">
        <f>RANK(K16,K5:K87,1)</f>
        <v>10</v>
      </c>
      <c r="M16" s="187">
        <f>I16+K16+TIME(0,LEFT([4]Sheet1!K14,2),RIGHT([4]Sheet1!K14,2))</f>
        <v>3.6574074074074078E-2</v>
      </c>
      <c r="N16">
        <f>RANK(M16,M5:M87,1)</f>
        <v>9</v>
      </c>
      <c r="O16" s="187">
        <f>TIME(0,LEFT([4]Sheet1!O14,2),RIGHT([4]Sheet1!O14,2))</f>
        <v>1.8402777777777778E-2</v>
      </c>
      <c r="P16">
        <f>RANK(O16,O5:O87,1)</f>
        <v>12</v>
      </c>
      <c r="Q16" s="188" t="str">
        <f>[4]Sheet1!Q14</f>
        <v>1:19:10</v>
      </c>
      <c r="R16" s="121">
        <v>40</v>
      </c>
      <c r="S16" s="8">
        <v>89</v>
      </c>
    </row>
    <row r="17" spans="1:19" ht="12.75" customHeight="1">
      <c r="A17" s="130">
        <v>13</v>
      </c>
      <c r="B17" s="176" t="str">
        <f>[4]Sheet1!F15</f>
        <v>Šíp Jaromír</v>
      </c>
      <c r="C17" s="176" t="str">
        <f>[4]Sheet1!H15</f>
        <v>TT Tálín</v>
      </c>
      <c r="D17" s="176">
        <f>[4]Sheet1!G15</f>
        <v>1979</v>
      </c>
      <c r="E17" s="176">
        <f>[4]Sheet1!E15</f>
        <v>49</v>
      </c>
      <c r="F17" s="10" t="s">
        <v>100</v>
      </c>
      <c r="G17" s="186" t="str">
        <f>[4]Sheet1!C15</f>
        <v>M4</v>
      </c>
      <c r="H17" s="186" t="str">
        <f>[4]Sheet1!D15</f>
        <v>7.</v>
      </c>
      <c r="I17" s="187">
        <f>TIME(0,LEFT([4]Sheet1!I15,2),RIGHT([4]Sheet1!I15,2))</f>
        <v>8.3101851851851843E-3</v>
      </c>
      <c r="J17">
        <f>RANK(I17,I5:I87,1)</f>
        <v>12</v>
      </c>
      <c r="K17" s="187">
        <f>TIME(0,LEFT([4]Sheet1!M15,2),RIGHT([4]Sheet1!M15,2))</f>
        <v>2.6574074074074073E-2</v>
      </c>
      <c r="L17">
        <f>RANK(K17,K5:K87,1)</f>
        <v>7</v>
      </c>
      <c r="M17" s="187">
        <f>I17+K17+TIME(0,LEFT([4]Sheet1!K15,2),RIGHT([4]Sheet1!K15,2))</f>
        <v>3.6597222222222218E-2</v>
      </c>
      <c r="N17">
        <f>RANK(M17,M5:M87,1)</f>
        <v>10</v>
      </c>
      <c r="O17" s="187">
        <f>TIME(0,LEFT([4]Sheet1!O15,2),RIGHT([4]Sheet1!O15,2))</f>
        <v>1.8819444444444444E-2</v>
      </c>
      <c r="P17">
        <f>RANK(O17,O5:O87,1)</f>
        <v>16</v>
      </c>
      <c r="Q17" s="188" t="str">
        <f>[4]Sheet1!Q15</f>
        <v>1:19:48</v>
      </c>
      <c r="R17" s="121">
        <v>39</v>
      </c>
      <c r="S17" s="8">
        <v>88</v>
      </c>
    </row>
    <row r="18" spans="1:19" ht="12.75" customHeight="1">
      <c r="A18" s="130">
        <v>14</v>
      </c>
      <c r="B18" s="176" t="str">
        <f>[4]Sheet1!F16</f>
        <v>Stejskal Marek</v>
      </c>
      <c r="C18" s="176" t="str">
        <f>[4]Sheet1!H16</f>
        <v>Dinos TT</v>
      </c>
      <c r="D18" s="176">
        <f>[4]Sheet1!G16</f>
        <v>1993</v>
      </c>
      <c r="E18" s="176">
        <f>[4]Sheet1!E16</f>
        <v>68</v>
      </c>
      <c r="F18" s="10" t="s">
        <v>100</v>
      </c>
      <c r="G18" s="186" t="str">
        <f>[4]Sheet1!C16</f>
        <v>M3</v>
      </c>
      <c r="H18" s="186" t="str">
        <f>[4]Sheet1!D16</f>
        <v>3.</v>
      </c>
      <c r="I18" s="187">
        <f>TIME(0,LEFT([4]Sheet1!I16,2),RIGHT([4]Sheet1!I16,2))</f>
        <v>8.4027777777777781E-3</v>
      </c>
      <c r="J18">
        <f>RANK(I18,I5:I87,1)</f>
        <v>13</v>
      </c>
      <c r="K18" s="187">
        <f>TIME(0,LEFT([4]Sheet1!M16,2),RIGHT([4]Sheet1!M16,2))</f>
        <v>2.6574074074074073E-2</v>
      </c>
      <c r="L18">
        <f>RANK(K18,K5:K87,1)</f>
        <v>7</v>
      </c>
      <c r="M18" s="187">
        <f>I18+K18+TIME(0,LEFT([4]Sheet1!K16,2),RIGHT([4]Sheet1!K16,2))</f>
        <v>3.667824074074074E-2</v>
      </c>
      <c r="N18">
        <f>RANK(M18,M5:M87,1)</f>
        <v>15</v>
      </c>
      <c r="O18" s="187">
        <f>TIME(0,LEFT([4]Sheet1!O16,2),RIGHT([4]Sheet1!O16,2))</f>
        <v>1.9571759259259261E-2</v>
      </c>
      <c r="P18">
        <f>RANK(O18,O5:O87,1)</f>
        <v>22</v>
      </c>
      <c r="Q18" s="188" t="str">
        <f>[4]Sheet1!Q16</f>
        <v>1:21:00</v>
      </c>
      <c r="R18" s="121">
        <v>50</v>
      </c>
      <c r="S18" s="8">
        <v>87</v>
      </c>
    </row>
    <row r="19" spans="1:19" ht="12.75" customHeight="1">
      <c r="A19" s="130">
        <v>15</v>
      </c>
      <c r="B19" s="176" t="str">
        <f>[4]Sheet1!F17</f>
        <v>Mikoláš Miroslav</v>
      </c>
      <c r="C19" s="176" t="str">
        <f>[4]Sheet1!H17</f>
        <v>Trisk ČB</v>
      </c>
      <c r="D19" s="176">
        <f>[4]Sheet1!G17</f>
        <v>1995</v>
      </c>
      <c r="E19" s="176">
        <f>[4]Sheet1!E17</f>
        <v>38</v>
      </c>
      <c r="F19" s="10" t="s">
        <v>100</v>
      </c>
      <c r="G19" s="186" t="str">
        <f>[4]Sheet1!C17</f>
        <v>M2</v>
      </c>
      <c r="H19" s="186" t="str">
        <f>[4]Sheet1!D17</f>
        <v>1.</v>
      </c>
      <c r="I19" s="187">
        <f>TIME(0,LEFT([4]Sheet1!I17,2),RIGHT([4]Sheet1!I17,2))</f>
        <v>7.8125E-3</v>
      </c>
      <c r="J19">
        <f>RANK(I19,I5:I87,1)</f>
        <v>8</v>
      </c>
      <c r="K19" s="187">
        <f>TIME(0,LEFT([4]Sheet1!M17,2),RIGHT([4]Sheet1!M17,2))</f>
        <v>2.6909722222222224E-2</v>
      </c>
      <c r="L19">
        <f>RANK(K19,K5:K87,1)</f>
        <v>14</v>
      </c>
      <c r="M19" s="187">
        <f>I19+K19+TIME(0,LEFT([4]Sheet1!K17,2),RIGHT([4]Sheet1!K17,2))</f>
        <v>3.6539351851851851E-2</v>
      </c>
      <c r="N19">
        <f>RANK(M19,M5:M87,1)</f>
        <v>7</v>
      </c>
      <c r="O19" s="187">
        <f>TIME(0,LEFT([4]Sheet1!O17,2),RIGHT([4]Sheet1!O17,2))</f>
        <v>2.0532407407407409E-2</v>
      </c>
      <c r="P19">
        <f>RANK(O19,O5:O87,1)</f>
        <v>24</v>
      </c>
      <c r="Q19" s="188" t="str">
        <f>[4]Sheet1!Q17</f>
        <v>1:22:11</v>
      </c>
      <c r="R19" s="121">
        <v>50</v>
      </c>
      <c r="S19" s="8">
        <v>86</v>
      </c>
    </row>
    <row r="20" spans="1:19" ht="12.75" customHeight="1">
      <c r="A20" s="130">
        <v>16</v>
      </c>
      <c r="B20" s="176" t="str">
        <f>[4]Sheet1!F18</f>
        <v>Andreas Dominik</v>
      </c>
      <c r="C20" s="176" t="str">
        <f>[4]Sheet1!H18</f>
        <v>TA3</v>
      </c>
      <c r="D20" s="176">
        <f>[4]Sheet1!G18</f>
        <v>1993</v>
      </c>
      <c r="E20" s="176">
        <f>[4]Sheet1!E18</f>
        <v>4</v>
      </c>
      <c r="G20" s="186" t="str">
        <f>[4]Sheet1!C18</f>
        <v>M3</v>
      </c>
      <c r="H20" s="186" t="str">
        <f>[4]Sheet1!D18</f>
        <v>4.</v>
      </c>
      <c r="I20" s="187">
        <f>TIME(0,LEFT([4]Sheet1!I18,2),RIGHT([4]Sheet1!I18,2))</f>
        <v>9.8495370370370369E-3</v>
      </c>
      <c r="J20">
        <f>RANK(I20,I5:I87,1)</f>
        <v>28</v>
      </c>
      <c r="K20" s="187">
        <f>TIME(0,LEFT([4]Sheet1!M18,2),RIGHT([4]Sheet1!M18,2))</f>
        <v>2.7430555555555555E-2</v>
      </c>
      <c r="L20">
        <f>RANK(K20,K5:K87,1)</f>
        <v>16</v>
      </c>
      <c r="M20" s="187">
        <f>I20+K20+TIME(0,LEFT([4]Sheet1!K18,2),RIGHT([4]Sheet1!K18,2))</f>
        <v>3.9317129629629632E-2</v>
      </c>
      <c r="N20">
        <f>RANK(M20,M5:M87,1)</f>
        <v>21</v>
      </c>
      <c r="O20" s="187">
        <f>TIME(0,LEFT([4]Sheet1!O18,2),RIGHT([4]Sheet1!O18,2))</f>
        <v>1.8263888888888889E-2</v>
      </c>
      <c r="P20">
        <f>RANK(O20,O5:O87,1)</f>
        <v>11</v>
      </c>
      <c r="Q20" s="188" t="str">
        <f>[4]Sheet1!Q18</f>
        <v>1:22:55</v>
      </c>
      <c r="R20" s="121"/>
    </row>
    <row r="21" spans="1:19" ht="12.75" customHeight="1">
      <c r="A21" s="130">
        <v>17</v>
      </c>
      <c r="B21" s="176" t="str">
        <f>[4]Sheet1!F19</f>
        <v>Saidlová Kristýna</v>
      </c>
      <c r="C21" s="176" t="str">
        <f>[4]Sheet1!H19</f>
        <v>LOKO Trutnov</v>
      </c>
      <c r="D21" s="176">
        <f>[4]Sheet1!G19</f>
        <v>1984</v>
      </c>
      <c r="E21" s="176">
        <f>[4]Sheet1!E19</f>
        <v>67</v>
      </c>
      <c r="G21" s="186" t="str">
        <f>[4]Sheet1!C19</f>
        <v>Z4</v>
      </c>
      <c r="H21" s="186" t="str">
        <f>[4]Sheet1!D19</f>
        <v>1.</v>
      </c>
      <c r="I21" s="187">
        <f>TIME(0,LEFT([4]Sheet1!I19,2),RIGHT([4]Sheet1!I19,2))</f>
        <v>8.8541666666666664E-3</v>
      </c>
      <c r="J21">
        <f>RANK(I21,I5:I87,1)</f>
        <v>19</v>
      </c>
      <c r="K21" s="187">
        <f>TIME(0,LEFT([4]Sheet1!M19,2),RIGHT([4]Sheet1!M19,2))</f>
        <v>2.8622685185185185E-2</v>
      </c>
      <c r="L21">
        <f>RANK(K21,K5:K87,1)</f>
        <v>26</v>
      </c>
      <c r="M21" s="187">
        <f>I21+K21+TIME(0,LEFT([4]Sheet1!K19,2),RIGHT([4]Sheet1!K19,2))</f>
        <v>3.9120370370370368E-2</v>
      </c>
      <c r="N21">
        <f>RANK(M21,M5:M87,1)</f>
        <v>18</v>
      </c>
      <c r="O21" s="187">
        <f>TIME(0,LEFT([4]Sheet1!O19,2),RIGHT([4]Sheet1!O19,2))</f>
        <v>1.8865740740740742E-2</v>
      </c>
      <c r="P21">
        <f>RANK(O21,O5:O87,1)</f>
        <v>18</v>
      </c>
      <c r="Q21" s="188" t="str">
        <f>[4]Sheet1!Q19</f>
        <v>1:23:30</v>
      </c>
      <c r="R21" s="121"/>
    </row>
    <row r="22" spans="1:19" ht="12.75" customHeight="1">
      <c r="A22" s="130">
        <v>18</v>
      </c>
      <c r="B22" s="176" t="str">
        <f>[4]Sheet1!F20</f>
        <v>Volf František</v>
      </c>
      <c r="C22" s="176" t="str">
        <f>[4]Sheet1!H20</f>
        <v>Orava - Zubrohlava</v>
      </c>
      <c r="D22" s="176">
        <f>[4]Sheet1!G20</f>
        <v>1994</v>
      </c>
      <c r="E22" s="176">
        <f>[4]Sheet1!E20</f>
        <v>57</v>
      </c>
      <c r="G22" s="186" t="str">
        <f>[4]Sheet1!C20</f>
        <v>M3</v>
      </c>
      <c r="H22" s="186" t="str">
        <f>[4]Sheet1!D20</f>
        <v>5.</v>
      </c>
      <c r="I22" s="187">
        <f>TIME(0,LEFT([4]Sheet1!I20,2),RIGHT([4]Sheet1!I20,2))</f>
        <v>1.074074074074074E-2</v>
      </c>
      <c r="J22">
        <f>RANK(I22,I5:I87,1)</f>
        <v>41</v>
      </c>
      <c r="K22" s="187">
        <f>TIME(0,LEFT([4]Sheet1!M20,2),RIGHT([4]Sheet1!M20,2))</f>
        <v>2.795138888888889E-2</v>
      </c>
      <c r="L22">
        <f>RANK(K22,K5:K87,1)</f>
        <v>21</v>
      </c>
      <c r="M22" s="187">
        <f>I22+K22+TIME(0,LEFT([4]Sheet1!K20,2),RIGHT([4]Sheet1!K20,2))</f>
        <v>4.0902777777777781E-2</v>
      </c>
      <c r="N22">
        <f>RANK(M22,M5:M87,1)</f>
        <v>28</v>
      </c>
      <c r="O22" s="187">
        <f>TIME(0,LEFT([4]Sheet1!O20,2),RIGHT([4]Sheet1!O20,2))</f>
        <v>1.712962962962963E-2</v>
      </c>
      <c r="P22">
        <f>RANK(O22,O5:O87,1)</f>
        <v>4</v>
      </c>
      <c r="Q22" s="188" t="str">
        <f>[4]Sheet1!Q20</f>
        <v>1:23:34</v>
      </c>
      <c r="R22" s="121"/>
    </row>
    <row r="23" spans="1:19" ht="13.5" customHeight="1">
      <c r="A23" s="130">
        <v>19</v>
      </c>
      <c r="B23" s="176" t="str">
        <f>[4]Sheet1!F21</f>
        <v>Hlínová Jaroslava</v>
      </c>
      <c r="C23" s="176" t="str">
        <f>[4]Sheet1!H21</f>
        <v>TT Tálín</v>
      </c>
      <c r="D23" s="176">
        <f>[4]Sheet1!G21</f>
        <v>1980</v>
      </c>
      <c r="E23" s="176">
        <f>[4]Sheet1!E21</f>
        <v>11</v>
      </c>
      <c r="F23" s="10" t="s">
        <v>100</v>
      </c>
      <c r="G23" s="186" t="str">
        <f>[4]Sheet1!C21</f>
        <v>Z4</v>
      </c>
      <c r="H23" s="186" t="str">
        <f>[4]Sheet1!D21</f>
        <v>2.</v>
      </c>
      <c r="I23" s="187">
        <f>TIME(0,LEFT([4]Sheet1!I21,2),RIGHT([4]Sheet1!I21,2))</f>
        <v>7.1875000000000003E-3</v>
      </c>
      <c r="J23">
        <f>RANK(I23,I5:I87,1)</f>
        <v>2</v>
      </c>
      <c r="K23" s="187">
        <f>TIME(0,LEFT([4]Sheet1!M21,2),RIGHT([4]Sheet1!M21,2))</f>
        <v>2.7488425925925927E-2</v>
      </c>
      <c r="L23">
        <f>RANK(K23,K5:K87,1)</f>
        <v>17</v>
      </c>
      <c r="M23" s="187">
        <f>I23+K23+TIME(0,LEFT([4]Sheet1!K21,2),RIGHT([4]Sheet1!K21,2))</f>
        <v>3.6620370370370373E-2</v>
      </c>
      <c r="N23">
        <f>RANK(M23,M5:M87,1)</f>
        <v>13</v>
      </c>
      <c r="O23" s="187">
        <f>TIME(0,LEFT([4]Sheet1!O21,2),RIGHT([4]Sheet1!O21,2))</f>
        <v>2.2291666666666668E-2</v>
      </c>
      <c r="P23">
        <f>RANK(O23,O5:O87,1)</f>
        <v>35</v>
      </c>
      <c r="Q23" s="188" t="str">
        <f>[4]Sheet1!Q21</f>
        <v>1:24:50</v>
      </c>
      <c r="R23" s="121">
        <v>50</v>
      </c>
      <c r="S23" s="8">
        <v>96</v>
      </c>
    </row>
    <row r="24" spans="1:19" ht="12.75" customHeight="1">
      <c r="A24" s="130">
        <v>20</v>
      </c>
      <c r="B24" s="176" t="str">
        <f>[4]Sheet1!F22</f>
        <v>Škola Pavel</v>
      </c>
      <c r="C24" s="176" t="str">
        <f>[4]Sheet1!H22</f>
        <v>Plzeň</v>
      </c>
      <c r="D24" s="176">
        <f>[4]Sheet1!G22</f>
        <v>1986</v>
      </c>
      <c r="E24" s="176">
        <f>[4]Sheet1!E22</f>
        <v>50</v>
      </c>
      <c r="G24" s="186" t="str">
        <f>[4]Sheet1!C22</f>
        <v>M3</v>
      </c>
      <c r="H24" s="186" t="str">
        <f>[4]Sheet1!D22</f>
        <v>6.</v>
      </c>
      <c r="I24" s="187">
        <f>TIME(0,LEFT([4]Sheet1!I22,2),RIGHT([4]Sheet1!I22,2))</f>
        <v>1.0347222222222223E-2</v>
      </c>
      <c r="J24">
        <f>RANK(I24,I5:I87,1)</f>
        <v>30</v>
      </c>
      <c r="K24" s="187">
        <f>TIME(0,LEFT([4]Sheet1!M22,2),RIGHT([4]Sheet1!M22,2))</f>
        <v>2.824074074074074E-2</v>
      </c>
      <c r="L24">
        <f>RANK(K24,K5:K87,1)</f>
        <v>25</v>
      </c>
      <c r="M24" s="187">
        <f>I24+K24+TIME(0,LEFT([4]Sheet1!K22,2),RIGHT([4]Sheet1!K22,2))</f>
        <v>4.0613425925925928E-2</v>
      </c>
      <c r="N24">
        <f>RANK(M24,M5:M87,1)</f>
        <v>23</v>
      </c>
      <c r="O24" s="187">
        <f>TIME(0,LEFT([4]Sheet1!O22,2),RIGHT([4]Sheet1!O22,2))</f>
        <v>1.8738425925925926E-2</v>
      </c>
      <c r="P24">
        <f>RANK(O24,O5:O87,1)</f>
        <v>15</v>
      </c>
      <c r="Q24" s="188" t="str">
        <f>[4]Sheet1!Q22</f>
        <v>1:25:28</v>
      </c>
      <c r="R24" s="121"/>
    </row>
    <row r="25" spans="1:19" ht="12.75" customHeight="1">
      <c r="A25" s="130">
        <v>21</v>
      </c>
      <c r="B25" s="176" t="str">
        <f>[4]Sheet1!F23</f>
        <v>Skalka Pavel</v>
      </c>
      <c r="C25" s="176" t="str">
        <f>[4]Sheet1!H23</f>
        <v>Lipí</v>
      </c>
      <c r="D25" s="176">
        <f>[4]Sheet1!G23</f>
        <v>1970</v>
      </c>
      <c r="E25" s="176">
        <f>[4]Sheet1!E23</f>
        <v>47</v>
      </c>
      <c r="F25" s="10" t="s">
        <v>100</v>
      </c>
      <c r="G25" s="186" t="str">
        <f>[4]Sheet1!C23</f>
        <v>M5</v>
      </c>
      <c r="H25" s="186" t="str">
        <f>[4]Sheet1!D23</f>
        <v>3.</v>
      </c>
      <c r="I25" s="187">
        <f>TIME(0,LEFT([4]Sheet1!I23,2),RIGHT([4]Sheet1!I23,2))</f>
        <v>1.0555555555555556E-2</v>
      </c>
      <c r="J25">
        <f>RANK(I25,I5:I87,1)</f>
        <v>33</v>
      </c>
      <c r="K25" s="187">
        <f>TIME(0,LEFT([4]Sheet1!M23,2),RIGHT([4]Sheet1!M23,2))</f>
        <v>2.8217592592592593E-2</v>
      </c>
      <c r="L25">
        <f>RANK(K25,K5:K87,1)</f>
        <v>24</v>
      </c>
      <c r="M25" s="187">
        <f>I25+K25+TIME(0,LEFT([4]Sheet1!K23,2),RIGHT([4]Sheet1!K23,2))</f>
        <v>4.0625000000000001E-2</v>
      </c>
      <c r="N25">
        <f>RANK(M25,M5:M87,1)</f>
        <v>24</v>
      </c>
      <c r="O25" s="187">
        <f>TIME(0,LEFT([4]Sheet1!O23,2),RIGHT([4]Sheet1!O23,2))</f>
        <v>1.8831018518518518E-2</v>
      </c>
      <c r="P25">
        <f>RANK(O25,O5:O87,1)</f>
        <v>17</v>
      </c>
      <c r="Q25" s="188" t="str">
        <f>[4]Sheet1!Q23</f>
        <v>1:25:37</v>
      </c>
      <c r="R25" s="121">
        <v>46</v>
      </c>
      <c r="S25" s="8">
        <v>85</v>
      </c>
    </row>
    <row r="26" spans="1:19" ht="12.75" customHeight="1">
      <c r="A26" s="130">
        <v>22</v>
      </c>
      <c r="B26" s="176" t="str">
        <f>[4]Sheet1!F24</f>
        <v>Machník Tomáš</v>
      </c>
      <c r="C26" s="176" t="str">
        <f>[4]Sheet1!H24</f>
        <v>ŠuTri Prachatice</v>
      </c>
      <c r="D26" s="176">
        <f>[4]Sheet1!G24</f>
        <v>1998</v>
      </c>
      <c r="E26" s="176">
        <f>[4]Sheet1!E24</f>
        <v>36</v>
      </c>
      <c r="F26" s="10" t="s">
        <v>100</v>
      </c>
      <c r="G26" s="186" t="str">
        <f>[4]Sheet1!C24</f>
        <v>M2</v>
      </c>
      <c r="H26" s="186" t="str">
        <f>[4]Sheet1!D24</f>
        <v>2.</v>
      </c>
      <c r="I26" s="187">
        <f>TIME(0,LEFT([4]Sheet1!I24,2),RIGHT([4]Sheet1!I24,2))</f>
        <v>7.6504629629629631E-3</v>
      </c>
      <c r="J26">
        <f>RANK(I26,I5:I87,1)</f>
        <v>4</v>
      </c>
      <c r="K26" s="187">
        <f>TIME(0,LEFT([4]Sheet1!M24,2),RIGHT([4]Sheet1!M24,2))</f>
        <v>2.9710648148148149E-2</v>
      </c>
      <c r="L26">
        <f>RANK(K26,K5:K87,1)</f>
        <v>27</v>
      </c>
      <c r="M26" s="187">
        <f>I26+K26+TIME(0,LEFT([4]Sheet1!K24,2),RIGHT([4]Sheet1!K24,2))</f>
        <v>3.9259259259259258E-2</v>
      </c>
      <c r="N26">
        <f>RANK(M26,M5:M87,1)</f>
        <v>20</v>
      </c>
      <c r="O26" s="187">
        <f>TIME(0,LEFT([4]Sheet1!O24,2),RIGHT([4]Sheet1!O24,2))</f>
        <v>2.0439814814814813E-2</v>
      </c>
      <c r="P26">
        <f>RANK(O26,O5:O87,1)</f>
        <v>23</v>
      </c>
      <c r="Q26" s="188" t="str">
        <f>[4]Sheet1!Q24</f>
        <v>1:25:58</v>
      </c>
      <c r="R26" s="121">
        <v>46</v>
      </c>
      <c r="S26" s="8">
        <v>84</v>
      </c>
    </row>
    <row r="27" spans="1:19" ht="12.75" customHeight="1">
      <c r="A27" s="130">
        <v>23</v>
      </c>
      <c r="B27" s="176" t="str">
        <f>[4]Sheet1!F25</f>
        <v>Havel Jan</v>
      </c>
      <c r="C27" s="176" t="str">
        <f>[4]Sheet1!H25</f>
        <v>Triatlon N+N</v>
      </c>
      <c r="D27" s="176">
        <f>[4]Sheet1!G25</f>
        <v>1986</v>
      </c>
      <c r="E27" s="176">
        <f>[4]Sheet1!E25</f>
        <v>10</v>
      </c>
      <c r="G27" s="186" t="str">
        <f>[4]Sheet1!C25</f>
        <v>M3</v>
      </c>
      <c r="H27" s="186" t="str">
        <f>[4]Sheet1!D25</f>
        <v>7.</v>
      </c>
      <c r="I27" s="187">
        <f>TIME(0,LEFT([4]Sheet1!I25,2),RIGHT([4]Sheet1!I25,2))</f>
        <v>9.0624999999999994E-3</v>
      </c>
      <c r="J27">
        <f>RANK(I27,I5:I87,1)</f>
        <v>20</v>
      </c>
      <c r="K27" s="187">
        <f>TIME(0,LEFT([4]Sheet1!M25,2),RIGHT([4]Sheet1!M25,2))</f>
        <v>2.8171296296296295E-2</v>
      </c>
      <c r="L27">
        <f>RANK(K27,K5:K87,1)</f>
        <v>23</v>
      </c>
      <c r="M27" s="187">
        <f>I27+K27+TIME(0,LEFT([4]Sheet1!K25,2),RIGHT([4]Sheet1!K25,2))</f>
        <v>3.9039351851851846E-2</v>
      </c>
      <c r="N27">
        <f>RANK(M27,M5:M87,1)</f>
        <v>17</v>
      </c>
      <c r="O27" s="187">
        <f>TIME(0,LEFT([4]Sheet1!O25,2),RIGHT([4]Sheet1!O25,2))</f>
        <v>2.0868055555555556E-2</v>
      </c>
      <c r="P27">
        <f>RANK(O27,O5:O87,1)</f>
        <v>28</v>
      </c>
      <c r="Q27" s="188" t="str">
        <f>[4]Sheet1!Q25</f>
        <v>1:26:16</v>
      </c>
      <c r="R27" s="121"/>
    </row>
    <row r="28" spans="1:19" ht="12.75" customHeight="1">
      <c r="A28" s="130">
        <v>24</v>
      </c>
      <c r="B28" s="176" t="str">
        <f>[4]Sheet1!F26</f>
        <v>Juráň Karel</v>
      </c>
      <c r="C28" s="176" t="str">
        <f>[4]Sheet1!H26</f>
        <v>TT Tálín</v>
      </c>
      <c r="D28" s="176">
        <f>[4]Sheet1!G26</f>
        <v>1974</v>
      </c>
      <c r="E28" s="176">
        <f>[4]Sheet1!E26</f>
        <v>22</v>
      </c>
      <c r="F28" s="10" t="s">
        <v>100</v>
      </c>
      <c r="G28" s="186" t="str">
        <f>[4]Sheet1!C26</f>
        <v>M5</v>
      </c>
      <c r="H28" s="186" t="str">
        <f>[4]Sheet1!D26</f>
        <v>4.</v>
      </c>
      <c r="I28" s="187">
        <f>TIME(0,LEFT([4]Sheet1!I26,2),RIGHT([4]Sheet1!I26,2))</f>
        <v>9.525462962962963E-3</v>
      </c>
      <c r="J28">
        <f>RANK(I28,I5:I87,1)</f>
        <v>25</v>
      </c>
      <c r="K28" s="187">
        <f>TIME(0,LEFT([4]Sheet1!M26,2),RIGHT([4]Sheet1!M26,2))</f>
        <v>2.7696759259259258E-2</v>
      </c>
      <c r="L28">
        <f>RANK(K28,K5:K87,1)</f>
        <v>18</v>
      </c>
      <c r="M28" s="187">
        <f>I28+K28+TIME(0,LEFT([4]Sheet1!K26,2),RIGHT([4]Sheet1!K26,2))</f>
        <v>3.923611111111111E-2</v>
      </c>
      <c r="N28">
        <f>RANK(M28,M5:M87,1)</f>
        <v>19</v>
      </c>
      <c r="O28" s="187">
        <f>TIME(0,LEFT([4]Sheet1!O26,2),RIGHT([4]Sheet1!O26,2))</f>
        <v>2.0706018518518519E-2</v>
      </c>
      <c r="P28">
        <f>RANK(O28,O5:O87,1)</f>
        <v>26</v>
      </c>
      <c r="Q28" s="188" t="str">
        <f>[4]Sheet1!Q26</f>
        <v>1:26:19</v>
      </c>
      <c r="R28" s="121">
        <v>43</v>
      </c>
      <c r="S28" s="8">
        <v>83</v>
      </c>
    </row>
    <row r="29" spans="1:19" ht="12.75" customHeight="1">
      <c r="A29" s="130">
        <v>25</v>
      </c>
      <c r="B29" s="176" t="str">
        <f>[4]Sheet1!F27</f>
        <v>Stuchlík Jiří</v>
      </c>
      <c r="C29" s="176" t="str">
        <f>[4]Sheet1!H27</f>
        <v>Triathlon Team Tábor</v>
      </c>
      <c r="D29" s="176">
        <f>[4]Sheet1!G27</f>
        <v>1975</v>
      </c>
      <c r="E29" s="176">
        <f>[4]Sheet1!E27</f>
        <v>69</v>
      </c>
      <c r="F29" s="10" t="s">
        <v>100</v>
      </c>
      <c r="G29" s="186" t="str">
        <f>[4]Sheet1!C27</f>
        <v>M4</v>
      </c>
      <c r="H29" s="186" t="str">
        <f>[4]Sheet1!D27</f>
        <v>8.</v>
      </c>
      <c r="I29" s="187">
        <f>TIME(0,LEFT([4]Sheet1!I27,2),RIGHT([4]Sheet1!I27,2))</f>
        <v>9.4097222222222221E-3</v>
      </c>
      <c r="J29">
        <f>RANK(I29,I4:I86,1)</f>
        <v>24</v>
      </c>
      <c r="K29" s="187">
        <f>TIME(0,LEFT([4]Sheet1!M27,2),RIGHT([4]Sheet1!M27,2))</f>
        <v>2.792824074074074E-2</v>
      </c>
      <c r="L29">
        <f>RANK(K29,K4:K86,1)</f>
        <v>20</v>
      </c>
      <c r="M29" s="187">
        <f>I29+K29+TIME(0,LEFT([4]Sheet1!K27,2),RIGHT([4]Sheet1!K27,2))</f>
        <v>3.9351851851851853E-2</v>
      </c>
      <c r="N29">
        <f>RANK(M29,M4:M86,1)</f>
        <v>22</v>
      </c>
      <c r="O29" s="187">
        <f>TIME(0,LEFT([4]Sheet1!O27,2),RIGHT([4]Sheet1!O27,2))</f>
        <v>2.0752314814814814E-2</v>
      </c>
      <c r="P29">
        <f>RANK(O29,O4:O86,1)</f>
        <v>27</v>
      </c>
      <c r="Q29" s="188" t="str">
        <f>[4]Sheet1!Q27</f>
        <v>1:26:33</v>
      </c>
      <c r="R29" s="121">
        <v>38</v>
      </c>
      <c r="S29" s="8">
        <v>82</v>
      </c>
    </row>
    <row r="30" spans="1:19" ht="12.75" customHeight="1">
      <c r="A30" s="130">
        <v>26</v>
      </c>
      <c r="B30" s="176" t="str">
        <f>[4]Sheet1!F28</f>
        <v>Bartyzal Josef</v>
      </c>
      <c r="C30" s="176" t="str">
        <f>[4]Sheet1!H28</f>
        <v>#tymdejvid</v>
      </c>
      <c r="D30" s="176">
        <f>[4]Sheet1!G28</f>
        <v>1984</v>
      </c>
      <c r="E30" s="176">
        <f>[4]Sheet1!E28</f>
        <v>5</v>
      </c>
      <c r="F30" s="10" t="s">
        <v>100</v>
      </c>
      <c r="G30" s="186" t="str">
        <f>[4]Sheet1!C28</f>
        <v>M4</v>
      </c>
      <c r="H30" s="186" t="str">
        <f>[4]Sheet1!D28</f>
        <v>9.</v>
      </c>
      <c r="I30" s="187">
        <f>TIME(0,LEFT([4]Sheet1!I28,2),RIGHT([4]Sheet1!I28,2))</f>
        <v>1.0636574074074074E-2</v>
      </c>
      <c r="J30">
        <f>RANK(I30,I5:I87,1)</f>
        <v>37</v>
      </c>
      <c r="K30" s="187">
        <f>TIME(0,LEFT([4]Sheet1!M28,2),RIGHT([4]Sheet1!M28,2))</f>
        <v>2.7962962962962964E-2</v>
      </c>
      <c r="L30">
        <f>RANK(K30,K5:K87,1)</f>
        <v>22</v>
      </c>
      <c r="M30" s="187">
        <f>I30+K30+TIME(0,LEFT([4]Sheet1!K28,2),RIGHT([4]Sheet1!K28,2))</f>
        <v>4.0868055555555553E-2</v>
      </c>
      <c r="N30">
        <f>RANK(M30,M5:M87,1)</f>
        <v>27</v>
      </c>
      <c r="O30" s="187">
        <f>TIME(0,LEFT([4]Sheet1!O28,2),RIGHT([4]Sheet1!O28,2))</f>
        <v>1.9259259259259261E-2</v>
      </c>
      <c r="P30">
        <f>RANK(O30,O5:O87,1)</f>
        <v>21</v>
      </c>
      <c r="Q30" s="188" t="str">
        <f>[4]Sheet1!Q28</f>
        <v>1:26:35</v>
      </c>
      <c r="R30" s="121">
        <v>37</v>
      </c>
      <c r="S30" s="8">
        <v>81</v>
      </c>
    </row>
    <row r="31" spans="1:19" ht="12.75" customHeight="1">
      <c r="A31" s="130">
        <v>27</v>
      </c>
      <c r="B31" s="176" t="str">
        <f>[4]Sheet1!F29</f>
        <v>Červený Petr</v>
      </c>
      <c r="C31" s="176" t="str">
        <f>[4]Sheet1!H29</f>
        <v>DINOS TT</v>
      </c>
      <c r="D31" s="176">
        <f>[4]Sheet1!G29</f>
        <v>1973</v>
      </c>
      <c r="E31" s="176">
        <f>[4]Sheet1!E29</f>
        <v>59</v>
      </c>
      <c r="F31" s="10" t="s">
        <v>100</v>
      </c>
      <c r="G31" s="186" t="str">
        <f>[4]Sheet1!C29</f>
        <v>M5</v>
      </c>
      <c r="H31" s="186" t="str">
        <f>[4]Sheet1!D29</f>
        <v>5.</v>
      </c>
      <c r="I31" s="187">
        <f>TIME(0,LEFT([4]Sheet1!I29,2),RIGHT([4]Sheet1!I29,2))</f>
        <v>1.0613425925925925E-2</v>
      </c>
      <c r="J31">
        <f>RANK(I31,I5:I87,1)</f>
        <v>35</v>
      </c>
      <c r="K31" s="187">
        <f>TIME(0,LEFT([4]Sheet1!M29,2),RIGHT([4]Sheet1!M29,2))</f>
        <v>2.7916666666666666E-2</v>
      </c>
      <c r="L31">
        <f>RANK(K31,K5:K87,1)</f>
        <v>19</v>
      </c>
      <c r="M31" s="187">
        <f>I31+K31+TIME(0,LEFT([4]Sheet1!K29,2),RIGHT([4]Sheet1!K29,2))</f>
        <v>4.0648148148148142E-2</v>
      </c>
      <c r="N31">
        <f>RANK(M31,M5:M87,1)</f>
        <v>25</v>
      </c>
      <c r="O31" s="187">
        <f>TIME(0,LEFT([4]Sheet1!O29,2),RIGHT([4]Sheet1!O29,2))</f>
        <v>2.0555555555555556E-2</v>
      </c>
      <c r="P31">
        <f>RANK(O31,O5:O87,1)</f>
        <v>25</v>
      </c>
      <c r="Q31" s="188" t="str">
        <f>[4]Sheet1!Q29</f>
        <v>1:28:08</v>
      </c>
      <c r="R31" s="121">
        <v>41</v>
      </c>
      <c r="S31" s="8">
        <v>80</v>
      </c>
    </row>
    <row r="32" spans="1:19" ht="12.75" customHeight="1">
      <c r="A32" s="130">
        <v>28</v>
      </c>
      <c r="B32" s="176" t="str">
        <f>[4]Sheet1!F30</f>
        <v>Fořtová Petra</v>
      </c>
      <c r="C32" s="176" t="str">
        <f>[4]Sheet1!H30</f>
        <v>Plavecký klub Písek</v>
      </c>
      <c r="D32" s="176">
        <f>[4]Sheet1!G30</f>
        <v>2002</v>
      </c>
      <c r="E32" s="176">
        <f>[4]Sheet1!E30</f>
        <v>8</v>
      </c>
      <c r="F32" s="10" t="s">
        <v>100</v>
      </c>
      <c r="G32" s="186" t="str">
        <f>[4]Sheet1!C30</f>
        <v>Z2</v>
      </c>
      <c r="H32" s="186" t="str">
        <f>[4]Sheet1!D30</f>
        <v>2.</v>
      </c>
      <c r="I32" s="187">
        <f>TIME(0,LEFT([4]Sheet1!I30,2),RIGHT([4]Sheet1!I30,2))</f>
        <v>8.4837962962962966E-3</v>
      </c>
      <c r="J32">
        <f>RANK(I32,I5:I87,1)</f>
        <v>16</v>
      </c>
      <c r="K32" s="187">
        <f>TIME(0,LEFT([4]Sheet1!M30,2),RIGHT([4]Sheet1!M30,2))</f>
        <v>3.0115740740740742E-2</v>
      </c>
      <c r="L32">
        <f>RANK(K32,K5:K87,1)</f>
        <v>29</v>
      </c>
      <c r="M32" s="187">
        <f>I32+K32+TIME(0,LEFT([4]Sheet1!K30,2),RIGHT([4]Sheet1!K30,2))</f>
        <v>4.0648148148148149E-2</v>
      </c>
      <c r="N32">
        <f>RANK(M32,M5:M87,1)</f>
        <v>26</v>
      </c>
      <c r="O32" s="187">
        <f>TIME(0,LEFT([4]Sheet1!O30,2),RIGHT([4]Sheet1!O30,2))</f>
        <v>2.1365740740740741E-2</v>
      </c>
      <c r="P32">
        <f>RANK(O32,O5:O87,1)</f>
        <v>30</v>
      </c>
      <c r="Q32" s="188" t="str">
        <f>[4]Sheet1!Q30</f>
        <v>1:29:18</v>
      </c>
      <c r="R32" s="121">
        <v>46</v>
      </c>
      <c r="S32" s="8">
        <v>93</v>
      </c>
    </row>
    <row r="33" spans="1:19" ht="12.75" customHeight="1">
      <c r="A33" s="130">
        <v>29</v>
      </c>
      <c r="B33" s="176" t="str">
        <f>[4]Sheet1!F31</f>
        <v>Fessl Lukáš</v>
      </c>
      <c r="C33" s="176" t="str">
        <f>[4]Sheet1!H31</f>
        <v>#tymdejvid</v>
      </c>
      <c r="D33" s="176">
        <f>[4]Sheet1!G31</f>
        <v>1990</v>
      </c>
      <c r="E33" s="176">
        <f>[4]Sheet1!E31</f>
        <v>6</v>
      </c>
      <c r="F33" s="10" t="s">
        <v>100</v>
      </c>
      <c r="G33" s="186" t="str">
        <f>[4]Sheet1!C31</f>
        <v>M3</v>
      </c>
      <c r="H33" s="186" t="str">
        <f>[4]Sheet1!D31</f>
        <v>8.</v>
      </c>
      <c r="I33" s="187">
        <f>TIME(0,LEFT([4]Sheet1!I31,2),RIGHT([4]Sheet1!I31,2))</f>
        <v>1.0625000000000001E-2</v>
      </c>
      <c r="J33">
        <f>RANK(I33,I5:I87,1)</f>
        <v>36</v>
      </c>
      <c r="K33" s="187">
        <f>TIME(0,LEFT([4]Sheet1!M31,2),RIGHT([4]Sheet1!M31,2))</f>
        <v>3.0497685185185187E-2</v>
      </c>
      <c r="L33">
        <f>RANK(K33,K5:K87,1)</f>
        <v>32</v>
      </c>
      <c r="M33" s="187">
        <f>I33+K33+TIME(0,LEFT([4]Sheet1!K31,2),RIGHT([4]Sheet1!K31,2))</f>
        <v>4.3506944444444445E-2</v>
      </c>
      <c r="N33">
        <f>RANK(M33,M5:M87,1)</f>
        <v>33</v>
      </c>
      <c r="O33" s="187">
        <f>TIME(0,LEFT([4]Sheet1!O31,2),RIGHT([4]Sheet1!O31,2))</f>
        <v>1.894675925925926E-2</v>
      </c>
      <c r="P33">
        <f>RANK(O33,O5:O87,1)</f>
        <v>19</v>
      </c>
      <c r="Q33" s="188" t="str">
        <f>[4]Sheet1!Q31</f>
        <v>1:29:56</v>
      </c>
      <c r="R33" s="121">
        <v>46</v>
      </c>
      <c r="S33" s="8">
        <v>79</v>
      </c>
    </row>
    <row r="34" spans="1:19" ht="12.75" customHeight="1">
      <c r="A34" s="130">
        <v>30</v>
      </c>
      <c r="B34" s="176" t="str">
        <f>[4]Sheet1!F32</f>
        <v>Tučková Jana</v>
      </c>
      <c r="C34" s="176" t="str">
        <f>[4]Sheet1!H32</f>
        <v>TriSK ČB</v>
      </c>
      <c r="D34" s="176">
        <f>[4]Sheet1!G32</f>
        <v>1982</v>
      </c>
      <c r="E34" s="176">
        <f>[4]Sheet1!E32</f>
        <v>54</v>
      </c>
      <c r="F34" s="10" t="s">
        <v>100</v>
      </c>
      <c r="G34" s="186" t="str">
        <f>[4]Sheet1!C32</f>
        <v>Z4</v>
      </c>
      <c r="H34" s="186" t="str">
        <f>[4]Sheet1!D32</f>
        <v>3.</v>
      </c>
      <c r="I34" s="187">
        <f>TIME(0,LEFT([4]Sheet1!I32,2),RIGHT([4]Sheet1!I32,2))</f>
        <v>1.050925925925926E-2</v>
      </c>
      <c r="J34">
        <f>RANK(I34,I5:I87,1)</f>
        <v>32</v>
      </c>
      <c r="K34" s="187">
        <f>TIME(0,LEFT([4]Sheet1!M32,2),RIGHT([4]Sheet1!M32,2))</f>
        <v>3.0763888888888889E-2</v>
      </c>
      <c r="L34">
        <f>RANK(K34,K5:K87,1)</f>
        <v>34</v>
      </c>
      <c r="M34" s="187">
        <f>I34+K34+TIME(0,LEFT([4]Sheet1!K32,2),RIGHT([4]Sheet1!K32,2))</f>
        <v>4.3402777777777776E-2</v>
      </c>
      <c r="N34">
        <f>RANK(M34,M5:M87,1)</f>
        <v>32</v>
      </c>
      <c r="O34" s="187">
        <f>TIME(0,LEFT([4]Sheet1!O32,2),RIGHT([4]Sheet1!O32,2))</f>
        <v>1.9212962962962963E-2</v>
      </c>
      <c r="P34">
        <f>RANK(O34,O5:O87,1)</f>
        <v>20</v>
      </c>
      <c r="Q34" s="188" t="str">
        <f>[4]Sheet1!Q32</f>
        <v>1:30:10</v>
      </c>
      <c r="R34" s="121">
        <v>46</v>
      </c>
      <c r="S34" s="8">
        <v>91</v>
      </c>
    </row>
    <row r="35" spans="1:19" ht="12.75" customHeight="1">
      <c r="A35" s="130">
        <v>31</v>
      </c>
      <c r="B35" s="176" t="str">
        <f>[4]Sheet1!F33</f>
        <v>Vondrušková Jana</v>
      </c>
      <c r="C35" s="176" t="str">
        <f>[4]Sheet1!H33</f>
        <v>TT Tálín</v>
      </c>
      <c r="D35" s="176">
        <f>[4]Sheet1!G33</f>
        <v>1989</v>
      </c>
      <c r="E35" s="176">
        <f>[4]Sheet1!E33</f>
        <v>58</v>
      </c>
      <c r="F35" s="10" t="s">
        <v>100</v>
      </c>
      <c r="G35" s="186" t="str">
        <f>[4]Sheet1!C33</f>
        <v>Z3</v>
      </c>
      <c r="H35" s="186" t="str">
        <f>[4]Sheet1!D33</f>
        <v>2.</v>
      </c>
      <c r="I35" s="187">
        <f>TIME(0,LEFT([4]Sheet1!I33,2),RIGHT([4]Sheet1!I33,2))</f>
        <v>9.1319444444444443E-3</v>
      </c>
      <c r="J35">
        <f>RANK(I35,I5:I87,1)</f>
        <v>21</v>
      </c>
      <c r="K35" s="187">
        <f>TIME(0,LEFT([4]Sheet1!M33,2),RIGHT([4]Sheet1!M33,2))</f>
        <v>3.0983796296296297E-2</v>
      </c>
      <c r="L35">
        <f>RANK(K35,K5:K87,1)</f>
        <v>35</v>
      </c>
      <c r="M35" s="187">
        <f>I35+K35+TIME(0,LEFT([4]Sheet1!K33,2),RIGHT([4]Sheet1!K33,2))</f>
        <v>4.2187500000000003E-2</v>
      </c>
      <c r="N35">
        <f>RANK(M35,M5:M87,1)</f>
        <v>29</v>
      </c>
      <c r="O35" s="187">
        <f>TIME(0,LEFT([4]Sheet1!O33,2),RIGHT([4]Sheet1!O33,2))</f>
        <v>2.1423611111111112E-2</v>
      </c>
      <c r="P35">
        <f>RANK(O35,O5:O87,1)</f>
        <v>31</v>
      </c>
      <c r="Q35" s="188" t="str">
        <f>[4]Sheet1!Q33</f>
        <v>1:31:36</v>
      </c>
      <c r="R35" s="121">
        <v>50</v>
      </c>
      <c r="S35" s="8">
        <v>90</v>
      </c>
    </row>
    <row r="36" spans="1:19" ht="12.75" customHeight="1">
      <c r="A36" s="130">
        <v>32</v>
      </c>
      <c r="B36" s="176" t="str">
        <f>[4]Sheet1!F34</f>
        <v>Trčka Jan</v>
      </c>
      <c r="C36" s="176" t="str">
        <f>[4]Sheet1!H34</f>
        <v>Albeř</v>
      </c>
      <c r="D36" s="176">
        <f>[4]Sheet1!G34</f>
        <v>1968</v>
      </c>
      <c r="E36" s="176">
        <f>[4]Sheet1!E34</f>
        <v>52</v>
      </c>
      <c r="F36" s="10" t="s">
        <v>100</v>
      </c>
      <c r="G36" s="186" t="str">
        <f>[4]Sheet1!C34</f>
        <v>M5</v>
      </c>
      <c r="H36" s="186" t="str">
        <f>[4]Sheet1!D34</f>
        <v>6.</v>
      </c>
      <c r="I36" s="187">
        <f>TIME(0,LEFT([4]Sheet1!I34,2),RIGHT([4]Sheet1!I34,2))</f>
        <v>1.068287037037037E-2</v>
      </c>
      <c r="J36">
        <f>RANK(I36,I5:I87,1)</f>
        <v>38</v>
      </c>
      <c r="K36" s="187">
        <f>TIME(0,LEFT([4]Sheet1!M34,2),RIGHT([4]Sheet1!M34,2))</f>
        <v>2.9849537037037036E-2</v>
      </c>
      <c r="L36">
        <f>RANK(K36,K5:K87,1)</f>
        <v>28</v>
      </c>
      <c r="M36" s="187">
        <f>I36+K36+TIME(0,LEFT([4]Sheet1!K34,2),RIGHT([4]Sheet1!K34,2))</f>
        <v>4.282407407407407E-2</v>
      </c>
      <c r="N36">
        <f>RANK(M36,M5:M87,1)</f>
        <v>30</v>
      </c>
      <c r="O36" s="187">
        <f>TIME(0,LEFT([4]Sheet1!O34,2),RIGHT([4]Sheet1!O34,2))</f>
        <v>2.207175925925926E-2</v>
      </c>
      <c r="P36">
        <f>RANK(O36,O5:O87,1)</f>
        <v>34</v>
      </c>
      <c r="Q36" s="188" t="str">
        <f>[4]Sheet1!Q34</f>
        <v>1:33:27</v>
      </c>
      <c r="R36" s="121">
        <v>40</v>
      </c>
      <c r="S36" s="8">
        <v>78</v>
      </c>
    </row>
    <row r="37" spans="1:19" ht="12.75" customHeight="1">
      <c r="A37" s="130">
        <v>33</v>
      </c>
      <c r="B37" s="176" t="str">
        <f>[4]Sheet1!F35</f>
        <v>Kolláriková Jana</v>
      </c>
      <c r="C37" s="176" t="str">
        <f>[4]Sheet1!H35</f>
        <v>TT Tálín</v>
      </c>
      <c r="D37" s="176">
        <f>[4]Sheet1!G35</f>
        <v>1984</v>
      </c>
      <c r="E37" s="176">
        <f>[4]Sheet1!E35</f>
        <v>25</v>
      </c>
      <c r="F37" s="10" t="s">
        <v>100</v>
      </c>
      <c r="G37" s="186" t="str">
        <f>[4]Sheet1!C35</f>
        <v>Z4</v>
      </c>
      <c r="H37" s="186" t="str">
        <f>[4]Sheet1!D35</f>
        <v>4.</v>
      </c>
      <c r="I37" s="187">
        <f>TIME(0,LEFT([4]Sheet1!I35,2),RIGHT([4]Sheet1!I35,2))</f>
        <v>1.0162037037037037E-2</v>
      </c>
      <c r="J37">
        <f>RANK(I37,I5:I87,1)</f>
        <v>29</v>
      </c>
      <c r="K37" s="187">
        <f>TIME(0,LEFT([4]Sheet1!M35,2),RIGHT([4]Sheet1!M35,2))</f>
        <v>3.0289351851851852E-2</v>
      </c>
      <c r="L37">
        <f>RANK(K37,K5:K87,1)</f>
        <v>31</v>
      </c>
      <c r="M37" s="187">
        <f>I37+K37+TIME(0,LEFT([4]Sheet1!K35,2),RIGHT([4]Sheet1!K35,2))</f>
        <v>4.3217592592592592E-2</v>
      </c>
      <c r="N37">
        <f>RANK(M37,M5:M87,1)</f>
        <v>31</v>
      </c>
      <c r="O37" s="187">
        <f>TIME(0,LEFT([4]Sheet1!O35,2),RIGHT([4]Sheet1!O35,2))</f>
        <v>2.1967592592592594E-2</v>
      </c>
      <c r="P37">
        <f>RANK(O37,O5:O87,1)</f>
        <v>33</v>
      </c>
      <c r="Q37" s="188" t="str">
        <f>[4]Sheet1!Q35</f>
        <v>1:33:52</v>
      </c>
      <c r="R37" s="121">
        <v>43</v>
      </c>
      <c r="S37" s="8">
        <v>89</v>
      </c>
    </row>
    <row r="38" spans="1:19" ht="12.75" customHeight="1">
      <c r="A38" s="130">
        <v>34</v>
      </c>
      <c r="B38" s="176" t="str">
        <f>[4]Sheet1!F36</f>
        <v>Pech Roman</v>
      </c>
      <c r="C38" s="176" t="str">
        <f>[4]Sheet1!H36</f>
        <v>Šutri Prachatice</v>
      </c>
      <c r="D38" s="176">
        <f>[4]Sheet1!G36</f>
        <v>1962</v>
      </c>
      <c r="E38" s="176">
        <f>[4]Sheet1!E36</f>
        <v>104</v>
      </c>
      <c r="F38" s="10" t="s">
        <v>100</v>
      </c>
      <c r="G38" s="186" t="str">
        <f>[4]Sheet1!C36</f>
        <v>M6</v>
      </c>
      <c r="H38" s="186" t="str">
        <f>[4]Sheet1!D36</f>
        <v>1.</v>
      </c>
      <c r="I38" s="187">
        <f>TIME(0,LEFT([4]Sheet1!I36,2),RIGHT([4]Sheet1!I36,2))</f>
        <v>9.6874999999999999E-3</v>
      </c>
      <c r="J38">
        <f>RANK(I38,I5:I87,1)</f>
        <v>26</v>
      </c>
      <c r="K38" s="187">
        <f>TIME(0,LEFT([4]Sheet1!M36,2),RIGHT([4]Sheet1!M36,2))</f>
        <v>3.1631944444444442E-2</v>
      </c>
      <c r="L38">
        <f>RANK(K38,K5:K87,1)</f>
        <v>37</v>
      </c>
      <c r="M38" s="187">
        <f>I38+K38+TIME(0,LEFT([4]Sheet1!K36,2),RIGHT([4]Sheet1!K36,2))</f>
        <v>4.3622685185185181E-2</v>
      </c>
      <c r="N38">
        <f>RANK(M38,M5:M87,1)</f>
        <v>37</v>
      </c>
      <c r="O38" s="187">
        <f>TIME(0,LEFT([4]Sheet1!O36,2),RIGHT([4]Sheet1!O36,2))</f>
        <v>2.179398148148148E-2</v>
      </c>
      <c r="P38">
        <f>RANK(O38,O5:O87,1)</f>
        <v>32</v>
      </c>
      <c r="Q38" s="188" t="str">
        <f>[4]Sheet1!Q36</f>
        <v>1:34:12</v>
      </c>
      <c r="R38" s="121">
        <v>50</v>
      </c>
      <c r="S38" s="8">
        <v>77</v>
      </c>
    </row>
    <row r="39" spans="1:19" ht="12.75" customHeight="1">
      <c r="A39" s="130">
        <v>35</v>
      </c>
      <c r="B39" s="176" t="str">
        <f>[4]Sheet1!F37</f>
        <v>Mikoláš Jan</v>
      </c>
      <c r="C39" s="176" t="str">
        <f>[4]Sheet1!H37</f>
        <v>Trisk České Budějovice</v>
      </c>
      <c r="D39" s="176">
        <f>[4]Sheet1!G37</f>
        <v>1961</v>
      </c>
      <c r="E39" s="176">
        <f>[4]Sheet1!E37</f>
        <v>37</v>
      </c>
      <c r="F39" s="10" t="s">
        <v>100</v>
      </c>
      <c r="G39" s="186" t="str">
        <f>[4]Sheet1!C37</f>
        <v>M6</v>
      </c>
      <c r="H39" s="186" t="str">
        <f>[4]Sheet1!D37</f>
        <v>2.</v>
      </c>
      <c r="I39" s="187">
        <f>TIME(0,LEFT([4]Sheet1!I37,2),RIGHT([4]Sheet1!I37,2))</f>
        <v>1.0474537037037037E-2</v>
      </c>
      <c r="J39">
        <f>RANK(I39,I5:I87,1)</f>
        <v>31</v>
      </c>
      <c r="K39" s="187">
        <f>TIME(0,LEFT([4]Sheet1!M37,2),RIGHT([4]Sheet1!M37,2))</f>
        <v>3.1342592592592596E-2</v>
      </c>
      <c r="L39">
        <f>RANK(K39,K5:K87,1)</f>
        <v>36</v>
      </c>
      <c r="M39" s="187">
        <f>I39+K39+TIME(0,LEFT([4]Sheet1!K37,2),RIGHT([4]Sheet1!K37,2))</f>
        <v>4.4236111111111115E-2</v>
      </c>
      <c r="N39">
        <f>RANK(M39,M5:M87,1)</f>
        <v>38</v>
      </c>
      <c r="O39" s="187">
        <f>TIME(0,LEFT([4]Sheet1!O37,2),RIGHT([4]Sheet1!O37,2))</f>
        <v>2.2974537037037036E-2</v>
      </c>
      <c r="P39">
        <f>RANK(O39,O5:O87,1)</f>
        <v>37</v>
      </c>
      <c r="Q39" s="188" t="str">
        <f>[4]Sheet1!Q37</f>
        <v>1:36:47</v>
      </c>
      <c r="R39" s="121">
        <v>46</v>
      </c>
      <c r="S39" s="8">
        <v>76</v>
      </c>
    </row>
    <row r="40" spans="1:19" ht="12.75" customHeight="1">
      <c r="A40" s="130">
        <v>36</v>
      </c>
      <c r="B40" s="176" t="str">
        <f>[4]Sheet1!F38</f>
        <v>Dudová Klára</v>
      </c>
      <c r="C40" s="176" t="str">
        <f>[4]Sheet1!H38</f>
        <v>Dinos TT lady</v>
      </c>
      <c r="D40" s="176">
        <f>[4]Sheet1!G38</f>
        <v>1993</v>
      </c>
      <c r="E40" s="176">
        <f>[4]Sheet1!E38</f>
        <v>60</v>
      </c>
      <c r="F40" s="10" t="s">
        <v>100</v>
      </c>
      <c r="G40" s="186" t="str">
        <f>[4]Sheet1!C38</f>
        <v>Z3</v>
      </c>
      <c r="H40" s="186" t="str">
        <f>[4]Sheet1!D38</f>
        <v>3.</v>
      </c>
      <c r="I40" s="187">
        <f>TIME(0,LEFT([4]Sheet1!I38,2),RIGHT([4]Sheet1!I38,2))</f>
        <v>1.0555555555555556E-2</v>
      </c>
      <c r="J40">
        <f>RANK(I40,I5:I87,1)</f>
        <v>33</v>
      </c>
      <c r="K40" s="187">
        <f>TIME(0,LEFT([4]Sheet1!M38,2),RIGHT([4]Sheet1!M38,2))</f>
        <v>3.4328703703703702E-2</v>
      </c>
      <c r="L40">
        <f>RANK(K40,K5:K87,1)</f>
        <v>43</v>
      </c>
      <c r="M40" s="187">
        <f>I40+K40+TIME(0,LEFT([4]Sheet1!K38,2),RIGHT([4]Sheet1!K38,2))</f>
        <v>4.7303240740740736E-2</v>
      </c>
      <c r="N40">
        <f>RANK(M40,M5:M87,1)</f>
        <v>40</v>
      </c>
      <c r="O40" s="187">
        <f>TIME(0,LEFT([4]Sheet1!O38,2),RIGHT([4]Sheet1!O38,2))</f>
        <v>2.0949074074074075E-2</v>
      </c>
      <c r="P40">
        <f>RANK(O40,O5:O87,1)</f>
        <v>29</v>
      </c>
      <c r="Q40" s="188" t="str">
        <f>[4]Sheet1!Q38</f>
        <v>1:38:17</v>
      </c>
      <c r="R40" s="121">
        <v>46</v>
      </c>
      <c r="S40" s="8">
        <v>88</v>
      </c>
    </row>
    <row r="41" spans="1:19" ht="12.75" customHeight="1">
      <c r="A41" s="130">
        <v>37</v>
      </c>
      <c r="B41" s="176" t="str">
        <f>[4]Sheet1!F39</f>
        <v>Veselý Pavel</v>
      </c>
      <c r="C41" s="176" t="str">
        <f>[4]Sheet1!H39</f>
        <v>TFRUN</v>
      </c>
      <c r="D41" s="176">
        <f>[4]Sheet1!G39</f>
        <v>1970</v>
      </c>
      <c r="E41" s="176">
        <f>[4]Sheet1!E39</f>
        <v>55</v>
      </c>
      <c r="G41" s="186" t="str">
        <f>[4]Sheet1!C39</f>
        <v>M5</v>
      </c>
      <c r="H41" s="186" t="str">
        <f>[4]Sheet1!D39</f>
        <v>7.</v>
      </c>
      <c r="I41" s="187">
        <f>TIME(0,LEFT([4]Sheet1!I39,2),RIGHT([4]Sheet1!I39,2))</f>
        <v>1.0706018518518519E-2</v>
      </c>
      <c r="J41">
        <f>RANK(I41,I5:I87,1)</f>
        <v>40</v>
      </c>
      <c r="K41" s="187">
        <f>TIME(0,LEFT([4]Sheet1!M39,2),RIGHT([4]Sheet1!M39,2))</f>
        <v>3.0162037037037036E-2</v>
      </c>
      <c r="L41">
        <f>RANK(K41,K5:K87,1)</f>
        <v>30</v>
      </c>
      <c r="M41" s="187">
        <f>I41+K41+TIME(0,LEFT([4]Sheet1!K39,2),RIGHT([4]Sheet1!K39,2))</f>
        <v>4.3518518518518519E-2</v>
      </c>
      <c r="N41">
        <f>RANK(M41,M5:M87,1)</f>
        <v>34</v>
      </c>
      <c r="O41" s="187">
        <f>TIME(0,LEFT([4]Sheet1!O39,2),RIGHT([4]Sheet1!O39,2))</f>
        <v>2.525462962962963E-2</v>
      </c>
      <c r="P41">
        <f>RANK(O41,O5:O87,1)</f>
        <v>40</v>
      </c>
      <c r="Q41" s="188" t="str">
        <f>[4]Sheet1!Q39</f>
        <v>1:39:02</v>
      </c>
      <c r="R41" s="121"/>
    </row>
    <row r="42" spans="1:19" ht="12.75" customHeight="1">
      <c r="A42" s="130">
        <v>38</v>
      </c>
      <c r="B42" s="176" t="str">
        <f>[4]Sheet1!F40</f>
        <v>Adámková Dana</v>
      </c>
      <c r="C42" s="176" t="str">
        <f>[4]Sheet1!H40</f>
        <v>TT Tálín</v>
      </c>
      <c r="D42" s="176">
        <f>[4]Sheet1!G40</f>
        <v>1980</v>
      </c>
      <c r="E42" s="176">
        <f>[4]Sheet1!E40</f>
        <v>1</v>
      </c>
      <c r="F42" s="10" t="s">
        <v>100</v>
      </c>
      <c r="G42" s="186" t="str">
        <f>[4]Sheet1!C40</f>
        <v>Z4</v>
      </c>
      <c r="H42" s="186" t="str">
        <f>[4]Sheet1!D40</f>
        <v>5.</v>
      </c>
      <c r="I42" s="187">
        <f>TIME(0,LEFT([4]Sheet1!I40,2),RIGHT([4]Sheet1!I40,2))</f>
        <v>1.087962962962963E-2</v>
      </c>
      <c r="J42">
        <f>RANK(I42,I5:I87,1)</f>
        <v>43</v>
      </c>
      <c r="K42" s="187">
        <f>TIME(0,LEFT([4]Sheet1!M40,2),RIGHT([4]Sheet1!M40,2))</f>
        <v>3.0601851851851852E-2</v>
      </c>
      <c r="L42">
        <f>RANK(K42,K5:K87,1)</f>
        <v>33</v>
      </c>
      <c r="M42" s="187">
        <f>I42+K42+TIME(0,LEFT([4]Sheet1!K40,2),RIGHT([4]Sheet1!K40,2))</f>
        <v>4.3599537037037034E-2</v>
      </c>
      <c r="N42">
        <f>RANK(M42,M5:M87,1)</f>
        <v>36</v>
      </c>
      <c r="O42" s="187">
        <f>TIME(0,LEFT([4]Sheet1!O40,2),RIGHT([4]Sheet1!O40,2))</f>
        <v>2.5439814814814814E-2</v>
      </c>
      <c r="P42">
        <f>RANK(O42,O5:O87,1)</f>
        <v>41</v>
      </c>
      <c r="Q42" s="188" t="str">
        <f>[4]Sheet1!Q40</f>
        <v>1:39:25</v>
      </c>
      <c r="R42" s="121">
        <v>41</v>
      </c>
      <c r="S42" s="8">
        <v>87</v>
      </c>
    </row>
    <row r="43" spans="1:19" ht="12.75" customHeight="1">
      <c r="A43" s="130">
        <v>39</v>
      </c>
      <c r="B43" s="176" t="str">
        <f>[4]Sheet1!F41</f>
        <v>Kysel František</v>
      </c>
      <c r="C43" s="176" t="str">
        <f>[4]Sheet1!H41</f>
        <v>Dinos TT</v>
      </c>
      <c r="D43" s="176">
        <f>[4]Sheet1!G41</f>
        <v>1976</v>
      </c>
      <c r="E43" s="176">
        <f>[4]Sheet1!E41</f>
        <v>62</v>
      </c>
      <c r="F43" s="10" t="s">
        <v>100</v>
      </c>
      <c r="G43" s="186" t="str">
        <f>[4]Sheet1!C41</f>
        <v>M4</v>
      </c>
      <c r="H43" s="186" t="str">
        <f>[4]Sheet1!D41</f>
        <v>10.</v>
      </c>
      <c r="I43" s="187">
        <f>TIME(0,LEFT([4]Sheet1!I41,2),RIGHT([4]Sheet1!I41,2))</f>
        <v>9.1782407407407403E-3</v>
      </c>
      <c r="J43">
        <f>RANK(I43,I5:I87,1)</f>
        <v>23</v>
      </c>
      <c r="K43" s="187">
        <f>TIME(0,LEFT([4]Sheet1!M41,2),RIGHT([4]Sheet1!M41,2))</f>
        <v>3.2071759259259258E-2</v>
      </c>
      <c r="L43">
        <f>RANK(K43,K5:K87,1)</f>
        <v>38</v>
      </c>
      <c r="M43" s="187">
        <f>I43+K43+TIME(0,LEFT([4]Sheet1!K41,2),RIGHT([4]Sheet1!K41,2))</f>
        <v>4.3564814814814806E-2</v>
      </c>
      <c r="N43">
        <f>RANK(M43,M5:M87,1)</f>
        <v>35</v>
      </c>
      <c r="O43" s="187">
        <f>TIME(0,LEFT([4]Sheet1!O41,2),RIGHT([4]Sheet1!O41,2))</f>
        <v>2.5601851851851851E-2</v>
      </c>
      <c r="P43">
        <f>RANK(O43,O5:O87,1)</f>
        <v>42</v>
      </c>
      <c r="Q43" s="188" t="str">
        <f>[4]Sheet1!Q41</f>
        <v>1:39:36</v>
      </c>
      <c r="R43" s="121">
        <v>36</v>
      </c>
      <c r="S43" s="8">
        <v>75</v>
      </c>
    </row>
    <row r="44" spans="1:19" ht="12.75" customHeight="1">
      <c r="A44" s="130">
        <v>40</v>
      </c>
      <c r="B44" s="176" t="str">
        <f>[4]Sheet1!F42</f>
        <v>Procházková Milena</v>
      </c>
      <c r="C44" s="176" t="str">
        <f>[4]Sheet1!H42</f>
        <v/>
      </c>
      <c r="D44" s="176">
        <f>[4]Sheet1!G42</f>
        <v>1972</v>
      </c>
      <c r="E44" s="176">
        <f>[4]Sheet1!E42</f>
        <v>102</v>
      </c>
      <c r="F44" s="10" t="s">
        <v>100</v>
      </c>
      <c r="G44" s="186" t="str">
        <f>[4]Sheet1!C42</f>
        <v>Z5</v>
      </c>
      <c r="H44" s="186" t="str">
        <f>[4]Sheet1!D42</f>
        <v>1.</v>
      </c>
      <c r="I44" s="187">
        <f>TIME(0,LEFT([4]Sheet1!I42,2),RIGHT([4]Sheet1!I42,2))</f>
        <v>9.8032407407407408E-3</v>
      </c>
      <c r="J44">
        <f>RANK(I44,I5:I87,1)</f>
        <v>27</v>
      </c>
      <c r="K44" s="187">
        <f>TIME(0,LEFT([4]Sheet1!M42,2),RIGHT([4]Sheet1!M42,2))</f>
        <v>3.4016203703703701E-2</v>
      </c>
      <c r="L44">
        <f>RANK(K44,K5:K87,1)</f>
        <v>40</v>
      </c>
      <c r="M44" s="187">
        <f>I44+K44+TIME(0,LEFT([4]Sheet1!K42,2),RIGHT([4]Sheet1!K42,2))</f>
        <v>4.6192129629629625E-2</v>
      </c>
      <c r="N44">
        <f>RANK(M44,M5:M87,1)</f>
        <v>39</v>
      </c>
      <c r="O44" s="187">
        <f>TIME(0,LEFT([4]Sheet1!O42,2),RIGHT([4]Sheet1!O42,2))</f>
        <v>2.3449074074074074E-2</v>
      </c>
      <c r="P44">
        <f>RANK(O44,O5:O87,1)</f>
        <v>39</v>
      </c>
      <c r="Q44" s="188" t="str">
        <f>[4]Sheet1!Q42</f>
        <v>1:40:17</v>
      </c>
      <c r="R44" s="121">
        <v>50</v>
      </c>
      <c r="S44" s="8">
        <v>86</v>
      </c>
    </row>
    <row r="45" spans="1:19" ht="12.75" customHeight="1">
      <c r="A45" s="130">
        <v>41</v>
      </c>
      <c r="B45" s="176" t="str">
        <f>[4]Sheet1!F43</f>
        <v>Mach Milan</v>
      </c>
      <c r="C45" s="176" t="str">
        <f>[4]Sheet1!H43</f>
        <v>ŠuTri Prachatice</v>
      </c>
      <c r="D45" s="176">
        <f>[4]Sheet1!G43</f>
        <v>1967</v>
      </c>
      <c r="E45" s="176">
        <f>[4]Sheet1!E43</f>
        <v>35</v>
      </c>
      <c r="F45" s="10" t="s">
        <v>100</v>
      </c>
      <c r="G45" s="186" t="str">
        <f>[4]Sheet1!C43</f>
        <v>M5</v>
      </c>
      <c r="H45" s="186" t="str">
        <f>[4]Sheet1!D43</f>
        <v>8.</v>
      </c>
      <c r="I45" s="187">
        <f>TIME(0,LEFT([4]Sheet1!I43,2),RIGHT([4]Sheet1!I43,2))</f>
        <v>1.1817129629629629E-2</v>
      </c>
      <c r="J45">
        <f>RANK(I45,I5:I87,1)</f>
        <v>44</v>
      </c>
      <c r="K45" s="187">
        <f>TIME(0,LEFT([4]Sheet1!M43,2),RIGHT([4]Sheet1!M43,2))</f>
        <v>3.3877314814814811E-2</v>
      </c>
      <c r="L45">
        <f>RANK(K45,K5:K87,1)</f>
        <v>39</v>
      </c>
      <c r="M45" s="187">
        <f>I45+K45+TIME(0,LEFT([4]Sheet1!K43,2),RIGHT([4]Sheet1!K43,2))</f>
        <v>4.8055555555555553E-2</v>
      </c>
      <c r="N45">
        <f>RANK(M45,M5:M87,1)</f>
        <v>42</v>
      </c>
      <c r="O45" s="187">
        <f>TIME(0,LEFT([4]Sheet1!O43,2),RIGHT([4]Sheet1!O43,2))</f>
        <v>2.2592592592592591E-2</v>
      </c>
      <c r="P45">
        <f>RANK(O45,O5:O87,1)</f>
        <v>36</v>
      </c>
      <c r="Q45" s="188" t="str">
        <f>[4]Sheet1!Q43</f>
        <v>1:41:44</v>
      </c>
      <c r="R45" s="121">
        <v>39</v>
      </c>
      <c r="S45" s="8">
        <v>74</v>
      </c>
    </row>
    <row r="46" spans="1:19" ht="12.75" customHeight="1">
      <c r="A46" s="130">
        <v>42</v>
      </c>
      <c r="B46" s="176" t="str">
        <f>[4]Sheet1!F44</f>
        <v>Jahoda Vladimír</v>
      </c>
      <c r="C46" s="176" t="str">
        <f>[4]Sheet1!H44</f>
        <v>TT Tálín</v>
      </c>
      <c r="D46" s="176">
        <f>[4]Sheet1!G44</f>
        <v>1963</v>
      </c>
      <c r="E46" s="176">
        <f>[4]Sheet1!E44</f>
        <v>19</v>
      </c>
      <c r="F46" s="10" t="s">
        <v>100</v>
      </c>
      <c r="G46" s="186" t="str">
        <f>[4]Sheet1!C44</f>
        <v>M6</v>
      </c>
      <c r="H46" s="186" t="str">
        <f>[4]Sheet1!D44</f>
        <v>3.</v>
      </c>
      <c r="I46" s="187">
        <f>TIME(0,LEFT([4]Sheet1!I44,2),RIGHT([4]Sheet1!I44,2))</f>
        <v>1.068287037037037E-2</v>
      </c>
      <c r="J46">
        <f>RANK(I46,I5:I87,1)</f>
        <v>38</v>
      </c>
      <c r="K46" s="187">
        <f>TIME(0,LEFT([4]Sheet1!M44,2),RIGHT([4]Sheet1!M44,2))</f>
        <v>3.4131944444444444E-2</v>
      </c>
      <c r="L46">
        <f>RANK(K46,K5:K87,1)</f>
        <v>41</v>
      </c>
      <c r="M46" s="187">
        <f>I46+K46+TIME(0,LEFT([4]Sheet1!K44,2),RIGHT([4]Sheet1!K44,2))</f>
        <v>4.7418981481481479E-2</v>
      </c>
      <c r="N46">
        <f>RANK(M46,M5:M87,1)</f>
        <v>41</v>
      </c>
      <c r="O46" s="187">
        <f>TIME(0,LEFT([4]Sheet1!O44,2),RIGHT([4]Sheet1!O44,2))</f>
        <v>2.7511574074074074E-2</v>
      </c>
      <c r="P46">
        <f>RANK(O46,O5:O87,1)</f>
        <v>45</v>
      </c>
      <c r="Q46" s="188" t="str">
        <f>[4]Sheet1!Q44</f>
        <v>1:47:54</v>
      </c>
      <c r="R46" s="121">
        <v>43</v>
      </c>
      <c r="S46" s="8">
        <v>73</v>
      </c>
    </row>
    <row r="47" spans="1:19" ht="12.75" customHeight="1">
      <c r="A47" s="130">
        <v>43</v>
      </c>
      <c r="B47" s="176" t="str">
        <f>[4]Sheet1!F45</f>
        <v>Somogyi Dániel</v>
      </c>
      <c r="C47" s="176" t="str">
        <f>[4]Sheet1!H45</f>
        <v>Třeboň</v>
      </c>
      <c r="D47" s="176">
        <f>[4]Sheet1!G45</f>
        <v>1979</v>
      </c>
      <c r="E47" s="176">
        <f>[4]Sheet1!E45</f>
        <v>48</v>
      </c>
      <c r="F47" s="10" t="s">
        <v>100</v>
      </c>
      <c r="G47" s="186" t="str">
        <f>[4]Sheet1!C45</f>
        <v>M4</v>
      </c>
      <c r="H47" s="186" t="str">
        <f>[4]Sheet1!D45</f>
        <v>11.</v>
      </c>
      <c r="I47" s="187">
        <f>TIME(0,LEFT([4]Sheet1!I45,2),RIGHT([4]Sheet1!I45,2))</f>
        <v>1.2303240740740741E-2</v>
      </c>
      <c r="J47">
        <f>RANK(I47,I5:I87,1)</f>
        <v>46</v>
      </c>
      <c r="K47" s="187">
        <f>TIME(0,LEFT([4]Sheet1!M45,2),RIGHT([4]Sheet1!M45,2))</f>
        <v>3.6249999999999998E-2</v>
      </c>
      <c r="L47">
        <f>RANK(K47,K5:K87,1)</f>
        <v>45</v>
      </c>
      <c r="M47" s="187">
        <f>I47+K47+TIME(0,LEFT([4]Sheet1!K45,2),RIGHT([4]Sheet1!K45,2))</f>
        <v>5.1724537037037034E-2</v>
      </c>
      <c r="N47">
        <f>RANK(M47,M5:M87,1)</f>
        <v>46</v>
      </c>
      <c r="O47" s="187">
        <f>TIME(0,LEFT([4]Sheet1!O45,2),RIGHT([4]Sheet1!O45,2))</f>
        <v>2.3344907407407408E-2</v>
      </c>
      <c r="P47">
        <f>RANK(O47,O5:O87,1)</f>
        <v>38</v>
      </c>
      <c r="Q47" s="188" t="str">
        <f>[4]Sheet1!Q45</f>
        <v>1:48:06</v>
      </c>
      <c r="R47" s="121">
        <v>35</v>
      </c>
      <c r="S47" s="8">
        <v>72</v>
      </c>
    </row>
    <row r="48" spans="1:19" ht="12.75" customHeight="1">
      <c r="A48" s="130">
        <v>44</v>
      </c>
      <c r="B48" s="176" t="str">
        <f>[4]Sheet1!F46</f>
        <v>Kučerová Beáta</v>
      </c>
      <c r="C48" s="176" t="str">
        <f>[4]Sheet1!H46</f>
        <v>TCV Jindřichův Hradec</v>
      </c>
      <c r="D48" s="176">
        <f>[4]Sheet1!G46</f>
        <v>2006</v>
      </c>
      <c r="E48" s="176">
        <f>[4]Sheet1!E46</f>
        <v>98</v>
      </c>
      <c r="F48" s="10" t="s">
        <v>100</v>
      </c>
      <c r="G48" s="186" t="str">
        <f>[4]Sheet1!C46</f>
        <v>Z1</v>
      </c>
      <c r="H48" s="186" t="str">
        <f>[4]Sheet1!D46</f>
        <v>1.</v>
      </c>
      <c r="I48" s="187">
        <f>TIME(0,LEFT([4]Sheet1!I46,2),RIGHT([4]Sheet1!I46,2))</f>
        <v>9.1319444444444443E-3</v>
      </c>
      <c r="J48">
        <f>RANK(I48,I5:I87,1)</f>
        <v>21</v>
      </c>
      <c r="K48" s="187">
        <f>TIME(0,LEFT([4]Sheet1!M46,2),RIGHT([4]Sheet1!M46,2))</f>
        <v>3.7789351851851852E-2</v>
      </c>
      <c r="L48">
        <f>RANK(K48,K5:K87,1)</f>
        <v>48</v>
      </c>
      <c r="M48" s="187">
        <f>I48+K48+TIME(0,LEFT([4]Sheet1!K46,2),RIGHT([4]Sheet1!K46,2))</f>
        <v>4.9166666666666664E-2</v>
      </c>
      <c r="N48">
        <f>RANK(M48,M5:M87,1)</f>
        <v>44</v>
      </c>
      <c r="O48" s="187">
        <f>TIME(0,LEFT([4]Sheet1!O46,2),RIGHT([4]Sheet1!O46,2))</f>
        <v>2.6504629629629628E-2</v>
      </c>
      <c r="P48">
        <f>RANK(O48,O5:O87,1)</f>
        <v>44</v>
      </c>
      <c r="Q48" s="188" t="str">
        <f>[4]Sheet1!Q46</f>
        <v>1:48:58</v>
      </c>
      <c r="R48" s="121">
        <v>50</v>
      </c>
      <c r="S48" s="8">
        <v>85</v>
      </c>
    </row>
    <row r="49" spans="1:19" ht="12.75" customHeight="1">
      <c r="A49" s="130">
        <v>45</v>
      </c>
      <c r="B49" s="176" t="str">
        <f>[4]Sheet1!F47</f>
        <v>Řeřábek Jindřich</v>
      </c>
      <c r="C49" s="176" t="str">
        <f>[4]Sheet1!H47</f>
        <v>TRI Šumava Riders</v>
      </c>
      <c r="D49" s="176">
        <f>[4]Sheet1!G47</f>
        <v>1980</v>
      </c>
      <c r="E49" s="176">
        <f>[4]Sheet1!E47</f>
        <v>99</v>
      </c>
      <c r="F49" s="10" t="s">
        <v>100</v>
      </c>
      <c r="G49" s="186" t="str">
        <f>[4]Sheet1!C47</f>
        <v>M4</v>
      </c>
      <c r="H49" s="186" t="str">
        <f>[4]Sheet1!D47</f>
        <v>12.</v>
      </c>
      <c r="I49" s="187">
        <f>TIME(0,LEFT([4]Sheet1!I47,2),RIGHT([4]Sheet1!I47,2))</f>
        <v>1.0856481481481481E-2</v>
      </c>
      <c r="J49">
        <f>RANK(I49,I5:I87,1)</f>
        <v>42</v>
      </c>
      <c r="K49" s="187">
        <f>TIME(0,LEFT([4]Sheet1!M47,2),RIGHT([4]Sheet1!M47,2))</f>
        <v>3.4409722222222223E-2</v>
      </c>
      <c r="L49">
        <f>RANK(K49,K5:K87,1)</f>
        <v>44</v>
      </c>
      <c r="M49" s="187">
        <f>I49+K49+TIME(0,LEFT([4]Sheet1!K47,2),RIGHT([4]Sheet1!K47,2))</f>
        <v>4.8530092592592597E-2</v>
      </c>
      <c r="N49">
        <f>RANK(M49,M5:M87,1)</f>
        <v>43</v>
      </c>
      <c r="O49" s="187">
        <f>TIME(0,LEFT([4]Sheet1!O47,2),RIGHT([4]Sheet1!O47,2))</f>
        <v>3.0729166666666665E-2</v>
      </c>
      <c r="P49">
        <f>RANK(O49,O5:O87,1)</f>
        <v>47</v>
      </c>
      <c r="Q49" s="188" t="str">
        <f>[4]Sheet1!Q47</f>
        <v>1:54:08</v>
      </c>
      <c r="R49" s="121">
        <v>34</v>
      </c>
      <c r="S49" s="8">
        <v>71</v>
      </c>
    </row>
    <row r="50" spans="1:19" ht="12.75" customHeight="1">
      <c r="A50" s="130">
        <v>46</v>
      </c>
      <c r="B50" s="176" t="str">
        <f>[4]Sheet1!F48</f>
        <v>Hronová Božena</v>
      </c>
      <c r="C50" s="176" t="str">
        <f>[4]Sheet1!H48</f>
        <v>ŠuTri Prachatice</v>
      </c>
      <c r="D50" s="176">
        <f>[4]Sheet1!G48</f>
        <v>1954</v>
      </c>
      <c r="E50" s="176">
        <f>[4]Sheet1!E48</f>
        <v>101</v>
      </c>
      <c r="F50" s="10" t="s">
        <v>100</v>
      </c>
      <c r="G50" s="186" t="str">
        <f>[4]Sheet1!C48</f>
        <v>Z5</v>
      </c>
      <c r="H50" s="186" t="str">
        <f>[4]Sheet1!D48</f>
        <v>2.</v>
      </c>
      <c r="I50" s="187">
        <f>TIME(0,LEFT([4]Sheet1!I48,2),RIGHT([4]Sheet1!I48,2))</f>
        <v>1.2372685185185184E-2</v>
      </c>
      <c r="J50">
        <f>RANK(I50,I5:I87,1)</f>
        <v>47</v>
      </c>
      <c r="K50" s="187">
        <f>TIME(0,LEFT([4]Sheet1!M48,2),RIGHT([4]Sheet1!M48,2))</f>
        <v>3.4270833333333334E-2</v>
      </c>
      <c r="L50">
        <f>RANK(K50,K5:K87,1)</f>
        <v>42</v>
      </c>
      <c r="M50" s="187">
        <f>I50+K50+TIME(0,LEFT([4]Sheet1!K48,2),RIGHT([4]Sheet1!K48,2))</f>
        <v>4.9467592592592591E-2</v>
      </c>
      <c r="N50">
        <f>RANK(M50,M5:M87,1)</f>
        <v>45</v>
      </c>
      <c r="O50" s="187">
        <f>TIME(0,LEFT([4]Sheet1!O48,2),RIGHT([4]Sheet1!O48,2))</f>
        <v>3.0324074074074073E-2</v>
      </c>
      <c r="P50">
        <f>RANK(O50,O5:O87,1)</f>
        <v>46</v>
      </c>
      <c r="Q50" s="188" t="str">
        <f>[4]Sheet1!Q48</f>
        <v>1:54:54</v>
      </c>
      <c r="R50" s="121">
        <v>46</v>
      </c>
      <c r="S50" s="8">
        <v>84</v>
      </c>
    </row>
    <row r="51" spans="1:19" ht="12.75" customHeight="1">
      <c r="A51" s="130">
        <v>47</v>
      </c>
      <c r="B51" s="176" t="str">
        <f>[4]Sheet1!F49</f>
        <v>Trecha Rudolf</v>
      </c>
      <c r="C51" s="176" t="str">
        <f>[4]Sheet1!H49</f>
        <v>TT Tálín</v>
      </c>
      <c r="D51" s="176">
        <f>[4]Sheet1!G49</f>
        <v>1950</v>
      </c>
      <c r="E51" s="176">
        <f>[4]Sheet1!E49</f>
        <v>107</v>
      </c>
      <c r="F51" s="10" t="s">
        <v>100</v>
      </c>
      <c r="G51" s="186" t="str">
        <f>[4]Sheet1!C49</f>
        <v>M7</v>
      </c>
      <c r="H51" s="186" t="str">
        <f>[4]Sheet1!D49</f>
        <v>1.</v>
      </c>
      <c r="I51" s="187">
        <f>TIME(0,LEFT([4]Sheet1!I49,2),RIGHT([4]Sheet1!I49,2))</f>
        <v>1.2569444444444444E-2</v>
      </c>
      <c r="J51">
        <f>RANK(I51,I5:I87,1)</f>
        <v>48</v>
      </c>
      <c r="K51" s="187">
        <f>TIME(0,LEFT([4]Sheet1!M49,2),RIGHT([4]Sheet1!M49,2))</f>
        <v>3.7523148148148146E-2</v>
      </c>
      <c r="L51">
        <f>RANK(K51,K5:K87,1)</f>
        <v>47</v>
      </c>
      <c r="M51" s="187">
        <f>I51+K51+TIME(0,LEFT([4]Sheet1!K49,2),RIGHT([4]Sheet1!K49,2))</f>
        <v>5.3240740740740741E-2</v>
      </c>
      <c r="N51">
        <f>RANK(M51,M5:M87,1)</f>
        <v>47</v>
      </c>
      <c r="O51" s="187">
        <f>TIME(0,LEFT([4]Sheet1!O49,2),RIGHT([4]Sheet1!O49,2))</f>
        <v>3.1689814814814816E-2</v>
      </c>
      <c r="P51">
        <f>RANK(O51,O5:O87,1)</f>
        <v>48</v>
      </c>
      <c r="Q51" s="188" t="str">
        <f>[4]Sheet1!Q49</f>
        <v>2:02:18</v>
      </c>
      <c r="R51" s="121">
        <v>50</v>
      </c>
      <c r="S51" s="8">
        <v>70</v>
      </c>
    </row>
    <row r="52" spans="1:19" ht="12.75" customHeight="1">
      <c r="A52" s="130">
        <v>48</v>
      </c>
      <c r="B52" s="176" t="str">
        <f>[4]Sheet1!F50</f>
        <v>Minařík Jakub</v>
      </c>
      <c r="C52" s="176" t="str">
        <f>[4]Sheet1!H50</f>
        <v>Dřewood</v>
      </c>
      <c r="D52" s="176">
        <f>[4]Sheet1!G50</f>
        <v>1987</v>
      </c>
      <c r="E52" s="176">
        <f>[4]Sheet1!E50</f>
        <v>100</v>
      </c>
      <c r="G52" s="186" t="str">
        <f>[4]Sheet1!C50</f>
        <v>M3</v>
      </c>
      <c r="H52" s="186" t="str">
        <f>[4]Sheet1!D50</f>
        <v>9.</v>
      </c>
      <c r="I52" s="187">
        <f>TIME(0,LEFT([4]Sheet1!I50,2),RIGHT([4]Sheet1!I50,2))</f>
        <v>1.3773148148148149E-2</v>
      </c>
      <c r="J52">
        <f>RANK(I52,I5:I87,1)</f>
        <v>49</v>
      </c>
      <c r="K52" s="187">
        <v>4.3124999999999997E-2</v>
      </c>
      <c r="L52">
        <f>RANK(K52,K5:K87,1)</f>
        <v>49</v>
      </c>
      <c r="M52" s="187">
        <f>I52+K52+TIME(0,LEFT([4]Sheet1!K50,2),RIGHT([4]Sheet1!K50,2))</f>
        <v>5.9918981481481476E-2</v>
      </c>
      <c r="N52">
        <f>RANK(M52,M5:M87,1)</f>
        <v>49</v>
      </c>
      <c r="O52" s="187">
        <f>TIME(0,LEFT([4]Sheet1!O50,2),RIGHT([4]Sheet1!O50,2))</f>
        <v>2.5624999999999998E-2</v>
      </c>
      <c r="P52">
        <f>RANK(O52,O5:O87,1)</f>
        <v>43</v>
      </c>
      <c r="Q52" s="188" t="str">
        <f>[4]Sheet1!Q50</f>
        <v>2:03:11</v>
      </c>
      <c r="R52" s="121"/>
    </row>
    <row r="53" spans="1:19" ht="12.75" customHeight="1">
      <c r="A53" s="130">
        <v>49</v>
      </c>
      <c r="B53" s="176" t="str">
        <f>[4]Sheet1!F51</f>
        <v>Matouš Petr</v>
      </c>
      <c r="C53" s="176" t="str">
        <f>[4]Sheet1!H51</f>
        <v>TT Tálín</v>
      </c>
      <c r="D53" s="176">
        <f>[4]Sheet1!G51</f>
        <v>1949</v>
      </c>
      <c r="E53" s="176">
        <f>[4]Sheet1!E51</f>
        <v>30</v>
      </c>
      <c r="F53" s="10" t="s">
        <v>100</v>
      </c>
      <c r="G53" s="186" t="str">
        <f>[4]Sheet1!C51</f>
        <v>M7</v>
      </c>
      <c r="H53" s="186" t="str">
        <f>[4]Sheet1!D51</f>
        <v>2.</v>
      </c>
      <c r="I53" s="187">
        <f>TIME(0,LEFT([4]Sheet1!I51,2),RIGHT([4]Sheet1!I51,2))</f>
        <v>1.4525462962962962E-2</v>
      </c>
      <c r="J53">
        <f>RANK(I53,I5:I87,1)</f>
        <v>50</v>
      </c>
      <c r="K53" s="187">
        <f>TIME(0,LEFT([4]Sheet1!M51,2),RIGHT([4]Sheet1!M51,2))</f>
        <v>3.7164351851851851E-2</v>
      </c>
      <c r="L53">
        <f>RANK(K53,K5:K87,1)</f>
        <v>46</v>
      </c>
      <c r="M53" s="187">
        <f>I53+K53+TIME(0,LEFT([4]Sheet1!K51,2),RIGHT([4]Sheet1!K51,2))</f>
        <v>5.5393518518518516E-2</v>
      </c>
      <c r="N53">
        <f>RANK(M53,M5:M87,1)</f>
        <v>48</v>
      </c>
      <c r="O53" s="187">
        <f>TIME(0,LEFT([4]Sheet1!O51,2),RIGHT([4]Sheet1!O51,2))</f>
        <v>3.3611111111111112E-2</v>
      </c>
      <c r="P53">
        <f>RANK(O53,O5:O87,1)</f>
        <v>49</v>
      </c>
      <c r="Q53" s="188" t="str">
        <f>[4]Sheet1!Q51</f>
        <v>2:08:10</v>
      </c>
      <c r="R53" s="121">
        <v>46</v>
      </c>
      <c r="S53" s="8">
        <v>69</v>
      </c>
    </row>
    <row r="54" spans="1:19" ht="12.75" customHeight="1">
      <c r="A54" s="130">
        <v>50</v>
      </c>
      <c r="B54" s="176" t="str">
        <f>[4]Sheet1!F52</f>
        <v>Bursík Michal</v>
      </c>
      <c r="C54" s="176" t="str">
        <f>[4]Sheet1!H52</f>
        <v>Dřewood Sedlice</v>
      </c>
      <c r="D54" s="176">
        <f>[4]Sheet1!G52</f>
        <v>1991</v>
      </c>
      <c r="E54" s="176">
        <f>[4]Sheet1!E52</f>
        <v>105</v>
      </c>
      <c r="G54" s="186" t="str">
        <f>[4]Sheet1!C52</f>
        <v>M3</v>
      </c>
      <c r="H54" s="186" t="str">
        <f>[4]Sheet1!D52</f>
        <v>10.</v>
      </c>
      <c r="I54" s="187">
        <f>TIME(0,LEFT([4]Sheet1!I52,2),RIGHT([4]Sheet1!I52,2))</f>
        <v>1.2118055555555556E-2</v>
      </c>
      <c r="J54">
        <f>RANK(I54,I5:I87,1)</f>
        <v>45</v>
      </c>
      <c r="K54" s="187">
        <v>4.5011574074074072E-2</v>
      </c>
      <c r="L54">
        <f>RANK(K54,K5:K87,1)</f>
        <v>50</v>
      </c>
      <c r="M54" s="187">
        <f>I54+K54+TIME(0,LEFT([4]Sheet1!K52,2),RIGHT([4]Sheet1!K52,2))</f>
        <v>6.0775462962962962E-2</v>
      </c>
      <c r="N54">
        <f>RANK(M54,M5:M87,1)</f>
        <v>50</v>
      </c>
      <c r="O54" s="187">
        <v>4.4155092592592593E-2</v>
      </c>
      <c r="P54">
        <f>RANK(O54,O5:O87,1)</f>
        <v>50</v>
      </c>
      <c r="Q54" s="188" t="str">
        <f>[4]Sheet1!Q52</f>
        <v>2:31:06</v>
      </c>
      <c r="R54" s="121"/>
    </row>
    <row r="55" spans="1:19" ht="12.75" customHeight="1">
      <c r="A55" s="130"/>
      <c r="B55" s="176"/>
      <c r="C55" s="176"/>
      <c r="D55" s="176"/>
      <c r="E55" s="176"/>
      <c r="G55" s="186"/>
      <c r="H55" s="186"/>
      <c r="I55" s="187"/>
      <c r="J55"/>
      <c r="K55" s="187"/>
      <c r="L55"/>
      <c r="M55" s="187"/>
      <c r="N55"/>
      <c r="O55" s="187"/>
      <c r="P55"/>
      <c r="Q55" s="188"/>
      <c r="R55" s="121"/>
    </row>
    <row r="56" spans="1:19" ht="12.75" customHeight="1">
      <c r="B56" s="176"/>
      <c r="C56" s="176"/>
      <c r="D56" s="176"/>
      <c r="E56" s="176"/>
      <c r="G56" s="186"/>
      <c r="H56" s="186"/>
      <c r="I56" s="187"/>
      <c r="J56"/>
      <c r="K56" s="187"/>
      <c r="L56"/>
      <c r="M56" s="187"/>
      <c r="N56"/>
      <c r="O56" s="187"/>
      <c r="P56"/>
      <c r="Q56" s="188"/>
    </row>
    <row r="57" spans="1:19" ht="12.75" customHeight="1">
      <c r="B57" s="176"/>
      <c r="C57" s="176"/>
      <c r="D57" s="176"/>
      <c r="E57" s="176"/>
      <c r="G57" s="186"/>
      <c r="H57" s="186"/>
      <c r="I57" s="187"/>
      <c r="J57"/>
      <c r="K57" s="187"/>
      <c r="L57"/>
      <c r="M57" s="187"/>
      <c r="N57"/>
      <c r="O57" s="187"/>
      <c r="P57"/>
      <c r="Q57" s="188"/>
    </row>
    <row r="58" spans="1:19" ht="12.75" customHeight="1">
      <c r="B58" s="176"/>
      <c r="C58" s="176"/>
      <c r="D58" s="176"/>
      <c r="E58" s="176"/>
      <c r="G58" s="186"/>
      <c r="H58" s="186"/>
      <c r="I58" s="187"/>
      <c r="J58"/>
      <c r="K58" s="187"/>
      <c r="L58"/>
      <c r="M58" s="187"/>
      <c r="N58"/>
      <c r="O58" s="187"/>
      <c r="P58"/>
      <c r="Q58" s="188"/>
    </row>
    <row r="59" spans="1:19" ht="12.75" customHeight="1">
      <c r="J59"/>
      <c r="L59"/>
      <c r="N59"/>
      <c r="P59"/>
    </row>
    <row r="60" spans="1:19" ht="12.75" customHeight="1">
      <c r="J60"/>
      <c r="L60"/>
      <c r="N60"/>
      <c r="P60"/>
    </row>
    <row r="61" spans="1:19" ht="12.75" customHeight="1">
      <c r="J61"/>
      <c r="L61"/>
      <c r="N61"/>
      <c r="P61"/>
    </row>
    <row r="62" spans="1:19" ht="12.75" customHeight="1">
      <c r="J62"/>
      <c r="L62"/>
      <c r="N62"/>
      <c r="P62"/>
    </row>
    <row r="63" spans="1:19" ht="12.75" customHeight="1">
      <c r="J63"/>
      <c r="L63"/>
      <c r="N63"/>
      <c r="P63"/>
    </row>
    <row r="64" spans="1:19" ht="12.75" customHeight="1">
      <c r="J64"/>
      <c r="L64"/>
      <c r="N64"/>
      <c r="P64"/>
    </row>
    <row r="65" spans="10:16" ht="12.75" customHeight="1">
      <c r="J65"/>
      <c r="L65"/>
      <c r="N65"/>
      <c r="P65"/>
    </row>
    <row r="66" spans="10:16" ht="12.75" customHeight="1">
      <c r="J66"/>
      <c r="L66"/>
      <c r="N66"/>
      <c r="P66"/>
    </row>
    <row r="67" spans="10:16" ht="12.75" customHeight="1">
      <c r="J67"/>
      <c r="L67"/>
      <c r="N67"/>
      <c r="P67"/>
    </row>
    <row r="68" spans="10:16" ht="12.75" customHeight="1">
      <c r="J68"/>
      <c r="L68"/>
      <c r="N68"/>
      <c r="P68"/>
    </row>
    <row r="69" spans="10:16" ht="12.75" customHeight="1">
      <c r="J69"/>
      <c r="L69"/>
      <c r="N69"/>
      <c r="P69"/>
    </row>
    <row r="70" spans="10:16" ht="12.75" customHeight="1">
      <c r="J70"/>
      <c r="L70"/>
      <c r="N70"/>
      <c r="P70"/>
    </row>
    <row r="71" spans="10:16" ht="12.75" customHeight="1">
      <c r="J71"/>
      <c r="L71"/>
      <c r="N71"/>
      <c r="P71"/>
    </row>
    <row r="72" spans="10:16" ht="12.75" customHeight="1">
      <c r="J72"/>
      <c r="L72"/>
      <c r="N72"/>
      <c r="P72"/>
    </row>
    <row r="73" spans="10:16" ht="12.75" customHeight="1">
      <c r="J73"/>
      <c r="L73"/>
      <c r="N73"/>
      <c r="P73"/>
    </row>
    <row r="74" spans="10:16" ht="12.75" customHeight="1">
      <c r="J74"/>
      <c r="L74"/>
      <c r="N74"/>
      <c r="P74"/>
    </row>
    <row r="75" spans="10:16" ht="12.75" customHeight="1">
      <c r="J75"/>
      <c r="L75"/>
      <c r="N75"/>
      <c r="P75"/>
    </row>
    <row r="76" spans="10:16" ht="12.75" customHeight="1">
      <c r="J76"/>
      <c r="L76"/>
      <c r="N76"/>
      <c r="P76"/>
    </row>
    <row r="77" spans="10:16" ht="12.75" customHeight="1">
      <c r="J77"/>
      <c r="L77"/>
      <c r="N77"/>
      <c r="P77"/>
    </row>
    <row r="78" spans="10:16" ht="12.75" customHeight="1">
      <c r="J78"/>
      <c r="L78"/>
      <c r="N78"/>
      <c r="P78"/>
    </row>
    <row r="79" spans="10:16" ht="12.75" customHeight="1">
      <c r="J79"/>
      <c r="L79"/>
      <c r="N79"/>
      <c r="P79"/>
    </row>
    <row r="80" spans="10:16" ht="12.75" customHeight="1">
      <c r="J80"/>
      <c r="L80"/>
      <c r="N80"/>
      <c r="P80"/>
    </row>
    <row r="81" spans="10:16" ht="12.75" customHeight="1">
      <c r="J81"/>
      <c r="L81"/>
      <c r="N81"/>
      <c r="P81"/>
    </row>
    <row r="82" spans="10:16" ht="12.75" customHeight="1">
      <c r="J82"/>
      <c r="L82"/>
      <c r="N82"/>
      <c r="P82"/>
    </row>
    <row r="83" spans="10:16" ht="12.75" customHeight="1">
      <c r="J83"/>
      <c r="L83"/>
      <c r="N83"/>
      <c r="P83"/>
    </row>
    <row r="84" spans="10:16" ht="12.75" customHeight="1">
      <c r="J84"/>
      <c r="L84"/>
      <c r="N84"/>
      <c r="P84"/>
    </row>
    <row r="85" spans="10:16" ht="12.75" customHeight="1">
      <c r="J85"/>
      <c r="L85"/>
      <c r="N85"/>
      <c r="P85"/>
    </row>
    <row r="86" spans="10:16" ht="12.75" customHeight="1">
      <c r="J86"/>
      <c r="L86"/>
      <c r="N86"/>
      <c r="P86"/>
    </row>
    <row r="87" spans="10:16" ht="12.75" customHeight="1">
      <c r="J87"/>
      <c r="L87"/>
      <c r="N87"/>
      <c r="P87"/>
    </row>
  </sheetData>
  <sheetProtection selectLockedCells="1" selectUnlockedCells="1"/>
  <mergeCells count="2">
    <mergeCell ref="A1:Q1"/>
    <mergeCell ref="A2:Q2"/>
  </mergeCells>
  <pageMargins left="0.59055118110236227" right="0.51181102362204722" top="0.39370078740157483" bottom="0.39370078740157483" header="0.51181102362204722" footer="0.51181102362204722"/>
  <pageSetup paperSize="9" firstPageNumber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S84"/>
  <sheetViews>
    <sheetView zoomScaleNormal="100" workbookViewId="0">
      <selection activeCell="B31" sqref="B31"/>
    </sheetView>
  </sheetViews>
  <sheetFormatPr defaultColWidth="8.81640625" defaultRowHeight="12.75" customHeight="1"/>
  <cols>
    <col min="1" max="1" width="3.81640625" style="7" customWidth="1"/>
    <col min="2" max="2" width="16.7265625" customWidth="1"/>
    <col min="3" max="3" width="19" customWidth="1"/>
    <col min="4" max="4" width="4.81640625" style="8" customWidth="1"/>
    <col min="5" max="5" width="3" customWidth="1"/>
    <col min="6" max="6" width="2.81640625" style="10" customWidth="1"/>
    <col min="7" max="7" width="4" style="11" customWidth="1"/>
    <col min="8" max="8" width="3.1796875" style="10" customWidth="1"/>
    <col min="9" max="9" width="9.1796875" customWidth="1"/>
    <col min="10" max="10" width="3.7265625" style="9" customWidth="1"/>
    <col min="11" max="11" width="10.453125" customWidth="1"/>
    <col min="12" max="12" width="3.7265625" style="9" customWidth="1"/>
    <col min="13" max="13" width="10.453125" customWidth="1"/>
    <col min="14" max="14" width="3.7265625" style="9" customWidth="1"/>
    <col min="15" max="15" width="10.26953125" customWidth="1"/>
    <col min="16" max="16" width="3.7265625" style="9" customWidth="1"/>
    <col min="17" max="17" width="10.54296875" style="11" customWidth="1"/>
    <col min="18" max="19" width="4.26953125" style="8" customWidth="1"/>
  </cols>
  <sheetData>
    <row r="1" spans="1:19" ht="15" customHeight="1">
      <c r="A1" s="201" t="s">
        <v>352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/>
      <c r="S1"/>
    </row>
    <row r="2" spans="1:19" ht="15" customHeight="1">
      <c r="A2" s="201" t="s">
        <v>353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/>
      <c r="S2"/>
    </row>
    <row r="3" spans="1:19" ht="15" customHeight="1">
      <c r="A3" s="12"/>
      <c r="D3"/>
      <c r="F3" s="13"/>
      <c r="G3" s="12"/>
      <c r="H3" s="12"/>
      <c r="I3" s="21"/>
      <c r="J3"/>
      <c r="K3" s="21"/>
      <c r="L3"/>
      <c r="M3" s="21"/>
      <c r="N3"/>
      <c r="O3" s="21"/>
      <c r="P3"/>
      <c r="Q3" s="22"/>
      <c r="R3"/>
      <c r="S3"/>
    </row>
    <row r="4" spans="1:19" ht="15" customHeight="1">
      <c r="A4" s="14" t="s">
        <v>91</v>
      </c>
      <c r="B4" s="12" t="s">
        <v>1</v>
      </c>
      <c r="C4" s="12" t="s">
        <v>2</v>
      </c>
      <c r="D4" s="12" t="s">
        <v>3</v>
      </c>
      <c r="E4" s="12" t="s">
        <v>92</v>
      </c>
      <c r="F4" s="13" t="s">
        <v>93</v>
      </c>
      <c r="G4" s="12" t="s">
        <v>4</v>
      </c>
      <c r="H4" s="12" t="s">
        <v>5</v>
      </c>
      <c r="I4" s="22" t="s">
        <v>94</v>
      </c>
      <c r="J4" s="12" t="s">
        <v>5</v>
      </c>
      <c r="K4" s="22" t="s">
        <v>95</v>
      </c>
      <c r="L4" s="12" t="s">
        <v>5</v>
      </c>
      <c r="M4" s="22" t="s">
        <v>96</v>
      </c>
      <c r="N4" s="12" t="s">
        <v>5</v>
      </c>
      <c r="O4" s="22" t="s">
        <v>97</v>
      </c>
      <c r="P4" s="12" t="s">
        <v>5</v>
      </c>
      <c r="Q4" s="22" t="s">
        <v>98</v>
      </c>
      <c r="R4" s="7" t="s">
        <v>6</v>
      </c>
      <c r="S4" s="7" t="s">
        <v>7</v>
      </c>
    </row>
    <row r="5" spans="1:19" ht="12.75" customHeight="1">
      <c r="A5" s="7">
        <v>1</v>
      </c>
      <c r="B5" t="str">
        <f>_xlfn.CONCAT([5]Sheet0!D2," ",[5]Sheet0!C2)</f>
        <v>Zajíc Václav</v>
      </c>
      <c r="C5" t="str">
        <f>IF([5]Sheet0!H2="","",[5]Sheet0!H2)</f>
        <v>TriSK ČB</v>
      </c>
      <c r="D5" t="str">
        <f>[5]Sheet0!F2</f>
        <v>1979</v>
      </c>
      <c r="E5">
        <f>[5]Sheet0!B2</f>
        <v>33</v>
      </c>
      <c r="F5" s="10" t="s">
        <v>100</v>
      </c>
      <c r="G5" s="7" t="str">
        <f>LEFT([5]Sheet0!G2,2)</f>
        <v>M4</v>
      </c>
      <c r="H5" s="7">
        <f>[5]Sheet0!T2</f>
        <v>1</v>
      </c>
      <c r="I5" s="147">
        <f>[5]Sheet0!I2</f>
        <v>8.3031249999999997E-3</v>
      </c>
      <c r="J5">
        <f>RANK(I5,I5:I87,1)</f>
        <v>3</v>
      </c>
      <c r="K5" s="147">
        <f>[5]Sheet0!L2</f>
        <v>2.6471527777777778E-2</v>
      </c>
      <c r="L5">
        <f>RANK(K5,K5:K87,1)</f>
        <v>3</v>
      </c>
      <c r="M5" s="147">
        <f t="shared" ref="M5:M45" si="0">Q5-O5</f>
        <v>3.5676736111111121E-2</v>
      </c>
      <c r="N5">
        <f>RANK(M5,M5:M87,1)</f>
        <v>1</v>
      </c>
      <c r="O5" s="147">
        <f>[5]Sheet0!P2</f>
        <v>1.5831018518518519E-2</v>
      </c>
      <c r="P5">
        <f>RANK(O5,O5:O87,1)</f>
        <v>10</v>
      </c>
      <c r="Q5" s="7" t="str">
        <f>[5]Sheet0!R2</f>
        <v>1:14:10,27</v>
      </c>
      <c r="R5" s="8">
        <v>50</v>
      </c>
      <c r="S5" s="8">
        <v>100</v>
      </c>
    </row>
    <row r="6" spans="1:19" ht="12.75" customHeight="1">
      <c r="A6" s="7">
        <v>2</v>
      </c>
      <c r="B6" t="str">
        <f>_xlfn.CONCAT([5]Sheet0!D3," ",[5]Sheet0!C3)</f>
        <v>Koranda David</v>
      </c>
      <c r="C6" t="str">
        <f>IF([5]Sheet0!H3="","",[5]Sheet0!H3)</f>
        <v>TriSK ČB</v>
      </c>
      <c r="D6" t="str">
        <f>[5]Sheet0!F3</f>
        <v>1983</v>
      </c>
      <c r="E6">
        <f>[5]Sheet0!B3</f>
        <v>24</v>
      </c>
      <c r="F6" s="10" t="s">
        <v>100</v>
      </c>
      <c r="G6" s="7" t="str">
        <f>LEFT([5]Sheet0!G3,2)</f>
        <v>M4</v>
      </c>
      <c r="H6" s="7">
        <f>[5]Sheet0!T3</f>
        <v>2</v>
      </c>
      <c r="I6" s="147">
        <f>[5]Sheet0!I3</f>
        <v>8.5978009259259254E-3</v>
      </c>
      <c r="J6">
        <f>RANK(I6,I5:I87,1)</f>
        <v>5</v>
      </c>
      <c r="K6" s="147">
        <f>[5]Sheet0!L3</f>
        <v>2.7639930555555556E-2</v>
      </c>
      <c r="L6">
        <f>RANK(K6,K5:K87,1)</f>
        <v>5</v>
      </c>
      <c r="M6" s="147">
        <f t="shared" si="0"/>
        <v>3.7169328703703708E-2</v>
      </c>
      <c r="N6">
        <f>RANK(M6,M5:M87,1)</f>
        <v>4</v>
      </c>
      <c r="O6" s="147">
        <f>[5]Sheet0!P3</f>
        <v>1.451724537037037E-2</v>
      </c>
      <c r="P6">
        <f>RANK(O6,O5:O87,1)</f>
        <v>1</v>
      </c>
      <c r="Q6" s="7" t="str">
        <f>[5]Sheet0!R3</f>
        <v>1:14:25,72</v>
      </c>
      <c r="R6" s="8">
        <v>46</v>
      </c>
      <c r="S6" s="8">
        <v>96</v>
      </c>
    </row>
    <row r="7" spans="1:19" ht="12.75" customHeight="1">
      <c r="A7" s="7">
        <v>3</v>
      </c>
      <c r="B7" t="str">
        <f>_xlfn.CONCAT([5]Sheet0!D4," ",[5]Sheet0!C4)</f>
        <v>Plánek Karel</v>
      </c>
      <c r="C7" t="str">
        <f>IF([5]Sheet0!H4="","",[5]Sheet0!H4)</f>
        <v>ŠuTri Prachatice</v>
      </c>
      <c r="D7" t="str">
        <f>[5]Sheet0!F4</f>
        <v>1976</v>
      </c>
      <c r="E7">
        <f>[5]Sheet0!B4</f>
        <v>15</v>
      </c>
      <c r="F7" s="10" t="s">
        <v>100</v>
      </c>
      <c r="G7" s="7" t="str">
        <f>LEFT([5]Sheet0!G4,2)</f>
        <v>M4</v>
      </c>
      <c r="H7" s="7">
        <f>[5]Sheet0!T4</f>
        <v>3</v>
      </c>
      <c r="I7" s="147">
        <f>[5]Sheet0!I4</f>
        <v>1.0384490740740741E-2</v>
      </c>
      <c r="J7">
        <f>RANK(I7,I5:I87,1)</f>
        <v>14</v>
      </c>
      <c r="K7" s="147">
        <f>[5]Sheet0!L4</f>
        <v>2.5864004629629629E-2</v>
      </c>
      <c r="L7">
        <f>RANK(K7,K5:K87,1)</f>
        <v>1</v>
      </c>
      <c r="M7" s="147">
        <f t="shared" si="0"/>
        <v>3.708101851851852E-2</v>
      </c>
      <c r="N7">
        <f>RANK(M7,M5:M87,1)</f>
        <v>2</v>
      </c>
      <c r="O7" s="147">
        <f>[5]Sheet0!P4</f>
        <v>1.491736111111111E-2</v>
      </c>
      <c r="P7">
        <f>RANK(O7,O5:O87,1)</f>
        <v>3</v>
      </c>
      <c r="Q7" s="7" t="str">
        <f>[5]Sheet0!R4</f>
        <v>1:14:52,66</v>
      </c>
      <c r="R7" s="8">
        <v>43</v>
      </c>
      <c r="S7" s="8">
        <v>93</v>
      </c>
    </row>
    <row r="8" spans="1:19" ht="12.75" customHeight="1">
      <c r="A8" s="7">
        <v>4</v>
      </c>
      <c r="B8" t="str">
        <f>_xlfn.CONCAT([5]Sheet0!D5," ",[5]Sheet0!C5)</f>
        <v>Šíp Jaromír</v>
      </c>
      <c r="C8" t="str">
        <f>IF([5]Sheet0!H5="","",[5]Sheet0!H5)</f>
        <v>TT Tálín</v>
      </c>
      <c r="D8" t="str">
        <f>[5]Sheet0!F5</f>
        <v>1979</v>
      </c>
      <c r="E8">
        <f>[5]Sheet0!B5</f>
        <v>5</v>
      </c>
      <c r="F8" s="10" t="s">
        <v>100</v>
      </c>
      <c r="G8" s="7" t="str">
        <f>LEFT([5]Sheet0!G5,2)</f>
        <v>M4</v>
      </c>
      <c r="H8" s="7">
        <f>[5]Sheet0!T5</f>
        <v>4</v>
      </c>
      <c r="I8" s="147">
        <f>[5]Sheet0!I5</f>
        <v>9.9915509259259263E-3</v>
      </c>
      <c r="J8">
        <f>RANK(I8,I5:I87,1)</f>
        <v>12</v>
      </c>
      <c r="K8" s="147">
        <f>[5]Sheet0!L5</f>
        <v>2.6237615740740738E-2</v>
      </c>
      <c r="L8">
        <f>RANK(K8,K5:K87,1)</f>
        <v>2</v>
      </c>
      <c r="M8" s="147">
        <f t="shared" si="0"/>
        <v>3.7082407407407397E-2</v>
      </c>
      <c r="N8">
        <f>RANK(M8,M5:M87,1)</f>
        <v>3</v>
      </c>
      <c r="O8" s="147">
        <f>[5]Sheet0!P5</f>
        <v>1.5633912037037036E-2</v>
      </c>
      <c r="P8">
        <f>RANK(O8,O5:O87,1)</f>
        <v>6</v>
      </c>
      <c r="Q8" s="7" t="str">
        <f>[5]Sheet0!R5</f>
        <v>1:15:54,69</v>
      </c>
      <c r="R8" s="8">
        <v>41</v>
      </c>
      <c r="S8" s="8">
        <v>91</v>
      </c>
    </row>
    <row r="9" spans="1:19" ht="12.75" customHeight="1">
      <c r="A9" s="7">
        <v>5</v>
      </c>
      <c r="B9" t="str">
        <f>_xlfn.CONCAT([5]Sheet0!D6," ",[5]Sheet0!C6)</f>
        <v>Toul Filip</v>
      </c>
      <c r="C9" t="str">
        <f>IF([5]Sheet0!H6="","",[5]Sheet0!H6)</f>
        <v>ŠuTri Prachatice</v>
      </c>
      <c r="D9" t="str">
        <f>[5]Sheet0!F6</f>
        <v>1980</v>
      </c>
      <c r="E9">
        <f>[5]Sheet0!B6</f>
        <v>40</v>
      </c>
      <c r="F9" s="10" t="s">
        <v>100</v>
      </c>
      <c r="G9" s="7" t="str">
        <f>LEFT([5]Sheet0!G6,2)</f>
        <v>M4</v>
      </c>
      <c r="H9" s="7">
        <f>[5]Sheet0!T6</f>
        <v>5</v>
      </c>
      <c r="I9" s="147">
        <f>[5]Sheet0!I6</f>
        <v>8.2917824074074074E-3</v>
      </c>
      <c r="J9">
        <f>RANK(I9,I5:I87,1)</f>
        <v>2</v>
      </c>
      <c r="K9" s="147">
        <f>[5]Sheet0!L6</f>
        <v>2.8910532407407406E-2</v>
      </c>
      <c r="L9">
        <f>RANK(K9,K5:K87,1)</f>
        <v>14</v>
      </c>
      <c r="M9" s="147">
        <f t="shared" si="0"/>
        <v>3.8080324074074065E-2</v>
      </c>
      <c r="N9">
        <f>RANK(M9,M5:M87,1)</f>
        <v>5</v>
      </c>
      <c r="O9" s="147">
        <f>[5]Sheet0!P6</f>
        <v>1.556724537037037E-2</v>
      </c>
      <c r="P9">
        <f>RANK(O9,O5:O87,1)</f>
        <v>5</v>
      </c>
      <c r="Q9" s="7" t="str">
        <f>[5]Sheet0!R6</f>
        <v>1:17:15,15</v>
      </c>
      <c r="R9" s="8">
        <v>40</v>
      </c>
      <c r="S9" s="8">
        <v>90</v>
      </c>
    </row>
    <row r="10" spans="1:19" ht="12.75" customHeight="1">
      <c r="A10" s="7">
        <v>6</v>
      </c>
      <c r="B10" t="str">
        <f>_xlfn.CONCAT([5]Sheet0!D7," ",[5]Sheet0!C7)</f>
        <v>Černý Michal</v>
      </c>
      <c r="C10" t="str">
        <f>IF([5]Sheet0!H7="","",[5]Sheet0!H7)</f>
        <v>Trisk ČB</v>
      </c>
      <c r="D10" t="str">
        <f>[5]Sheet0!F7</f>
        <v>1978</v>
      </c>
      <c r="E10">
        <f>[5]Sheet0!B7</f>
        <v>13</v>
      </c>
      <c r="F10" s="10" t="s">
        <v>100</v>
      </c>
      <c r="G10" s="7" t="str">
        <f>LEFT([5]Sheet0!G7,2)</f>
        <v>M4</v>
      </c>
      <c r="H10" s="7">
        <f>[5]Sheet0!T7</f>
        <v>6</v>
      </c>
      <c r="I10" s="147">
        <f>[5]Sheet0!I7</f>
        <v>1.0551041666666667E-2</v>
      </c>
      <c r="J10">
        <f>RANK(I10,I5:I87,1)</f>
        <v>16</v>
      </c>
      <c r="K10" s="147">
        <f>[5]Sheet0!L7</f>
        <v>2.7643750000000002E-2</v>
      </c>
      <c r="L10">
        <f>RANK(K10,K5:K87,1)</f>
        <v>6</v>
      </c>
      <c r="M10" s="147">
        <f t="shared" si="0"/>
        <v>3.9211805555555548E-2</v>
      </c>
      <c r="N10">
        <f>RANK(M10,M5:M87,1)</f>
        <v>9</v>
      </c>
      <c r="O10" s="147">
        <f>[5]Sheet0!P7</f>
        <v>1.462337962962963E-2</v>
      </c>
      <c r="P10">
        <f>RANK(O10,O5:O87,1)</f>
        <v>2</v>
      </c>
      <c r="Q10" s="7" t="str">
        <f>[5]Sheet0!R7</f>
        <v>1:17:31,36</v>
      </c>
      <c r="R10" s="8">
        <v>39</v>
      </c>
      <c r="S10" s="8">
        <v>89</v>
      </c>
    </row>
    <row r="11" spans="1:19" ht="12.75" customHeight="1">
      <c r="A11" s="7">
        <v>7</v>
      </c>
      <c r="B11" t="str">
        <f>_xlfn.CONCAT([5]Sheet0!D8," ",[5]Sheet0!C8)</f>
        <v>Ehrenberger Martin</v>
      </c>
      <c r="C11" t="str">
        <f>IF([5]Sheet0!H8="","",[5]Sheet0!H8)</f>
        <v>TriNezmar</v>
      </c>
      <c r="D11" t="str">
        <f>[5]Sheet0!F8</f>
        <v>1975</v>
      </c>
      <c r="E11">
        <f>[5]Sheet0!B8</f>
        <v>20</v>
      </c>
      <c r="F11" s="10" t="s">
        <v>100</v>
      </c>
      <c r="G11" s="7" t="str">
        <f>LEFT([5]Sheet0!G8,2)</f>
        <v>M4</v>
      </c>
      <c r="H11" s="7">
        <f>[5]Sheet0!T8</f>
        <v>7</v>
      </c>
      <c r="I11" s="147">
        <f>[5]Sheet0!I8</f>
        <v>1.0575578703703703E-2</v>
      </c>
      <c r="J11">
        <f>RANK(I11,I5:I87,1)</f>
        <v>17</v>
      </c>
      <c r="K11" s="147">
        <f>[5]Sheet0!L8</f>
        <v>2.7068055555555554E-2</v>
      </c>
      <c r="L11">
        <f>RANK(K11,K5:K87,1)</f>
        <v>4</v>
      </c>
      <c r="M11" s="147">
        <f t="shared" si="0"/>
        <v>3.8893171296296297E-2</v>
      </c>
      <c r="N11">
        <f>RANK(M11,M5:M87,1)</f>
        <v>8</v>
      </c>
      <c r="O11" s="147">
        <f>[5]Sheet0!P8</f>
        <v>1.5820601851851853E-2</v>
      </c>
      <c r="P11">
        <f>RANK(O11,O5:O87,1)</f>
        <v>9</v>
      </c>
      <c r="Q11" s="7" t="str">
        <f>[5]Sheet0!R8</f>
        <v>1:18:47,27</v>
      </c>
      <c r="R11" s="8">
        <v>38</v>
      </c>
      <c r="S11" s="8">
        <v>88</v>
      </c>
    </row>
    <row r="12" spans="1:19" ht="12.75" customHeight="1">
      <c r="A12" s="7">
        <v>8</v>
      </c>
      <c r="B12" t="str">
        <f>_xlfn.CONCAT([5]Sheet0!D9," ",[5]Sheet0!C9)</f>
        <v>Machník Tomáš</v>
      </c>
      <c r="C12" t="str">
        <f>IF([5]Sheet0!H9="","",[5]Sheet0!H9)</f>
        <v>ŠuTri Prachatice</v>
      </c>
      <c r="D12" t="str">
        <f>[5]Sheet0!F9</f>
        <v>1998</v>
      </c>
      <c r="E12">
        <f>[5]Sheet0!B9</f>
        <v>4</v>
      </c>
      <c r="F12" s="10" t="s">
        <v>100</v>
      </c>
      <c r="G12" s="7" t="str">
        <f>LEFT([5]Sheet0!G9,2)</f>
        <v>M2</v>
      </c>
      <c r="H12" s="7">
        <f>[5]Sheet0!T9</f>
        <v>1</v>
      </c>
      <c r="I12" s="147">
        <f>[5]Sheet0!I9</f>
        <v>8.3563657407407406E-3</v>
      </c>
      <c r="J12">
        <f>RANK(I12,I5:I87,1)</f>
        <v>4</v>
      </c>
      <c r="K12" s="147">
        <f>[5]Sheet0!L9</f>
        <v>2.8885532407407408E-2</v>
      </c>
      <c r="L12">
        <f>RANK(K12,K5:K87,1)</f>
        <v>13</v>
      </c>
      <c r="M12" s="147">
        <f t="shared" si="0"/>
        <v>3.8282523148148145E-2</v>
      </c>
      <c r="N12">
        <f>RANK(M12,M5:M87,1)</f>
        <v>7</v>
      </c>
      <c r="O12" s="147">
        <f>[5]Sheet0!P9</f>
        <v>1.673576388888889E-2</v>
      </c>
      <c r="P12">
        <f>RANK(O12,O5:O87,1)</f>
        <v>14</v>
      </c>
      <c r="Q12" s="7" t="str">
        <f>[5]Sheet0!R9</f>
        <v>1:19:13,58</v>
      </c>
      <c r="R12" s="8">
        <v>50</v>
      </c>
      <c r="S12" s="8">
        <v>87</v>
      </c>
    </row>
    <row r="13" spans="1:19" ht="12.75" customHeight="1">
      <c r="A13" s="7">
        <v>9</v>
      </c>
      <c r="B13" t="str">
        <f>_xlfn.CONCAT([5]Sheet0!D10," ",[5]Sheet0!C10)</f>
        <v>Filipová Klára</v>
      </c>
      <c r="C13" t="str">
        <f>IF([5]Sheet0!H10="","",[5]Sheet0!H10)</f>
        <v>Čistý sport</v>
      </c>
      <c r="D13" t="str">
        <f>[5]Sheet0!F10</f>
        <v>1995</v>
      </c>
      <c r="E13">
        <f>[5]Sheet0!B10</f>
        <v>34</v>
      </c>
      <c r="F13" s="10" t="s">
        <v>100</v>
      </c>
      <c r="G13" s="7" t="str">
        <f>LEFT([5]Sheet0!G10,2)</f>
        <v>Z2</v>
      </c>
      <c r="H13" s="7">
        <f>[5]Sheet0!T10</f>
        <v>1</v>
      </c>
      <c r="I13" s="147">
        <f>[5]Sheet0!I10</f>
        <v>9.5878472222222216E-3</v>
      </c>
      <c r="J13">
        <f>RANK(I13,I5:I87,1)</f>
        <v>9</v>
      </c>
      <c r="K13" s="147">
        <f>[5]Sheet0!L10</f>
        <v>2.8706249999999999E-2</v>
      </c>
      <c r="L13">
        <f>RANK(K13,K5:K87,1)</f>
        <v>12</v>
      </c>
      <c r="M13" s="147">
        <f t="shared" si="0"/>
        <v>3.9444212962962966E-2</v>
      </c>
      <c r="N13">
        <f>RANK(M13,M5:M87,1)</f>
        <v>11</v>
      </c>
      <c r="O13" s="147">
        <f>[5]Sheet0!P10</f>
        <v>1.5697685185185186E-2</v>
      </c>
      <c r="P13">
        <f>RANK(O13,O5:O87,1)</f>
        <v>7</v>
      </c>
      <c r="Q13" s="7" t="str">
        <f>[5]Sheet0!R10</f>
        <v>1:19:24,26</v>
      </c>
      <c r="R13" s="8">
        <v>50</v>
      </c>
      <c r="S13" s="8">
        <v>100</v>
      </c>
    </row>
    <row r="14" spans="1:19" ht="12.75" customHeight="1">
      <c r="A14" s="7">
        <v>10</v>
      </c>
      <c r="B14" t="str">
        <f>_xlfn.CONCAT([5]Sheet0!D11," ",[5]Sheet0!C11)</f>
        <v>Mikoláš Miroslav</v>
      </c>
      <c r="C14" t="str">
        <f>IF([5]Sheet0!H11="","",[5]Sheet0!H11)</f>
        <v>TRISK České Budějovice</v>
      </c>
      <c r="D14" t="str">
        <f>[5]Sheet0!F11</f>
        <v>1995</v>
      </c>
      <c r="E14">
        <f>[5]Sheet0!B11</f>
        <v>9</v>
      </c>
      <c r="F14" s="10" t="s">
        <v>100</v>
      </c>
      <c r="G14" s="7" t="str">
        <f>LEFT([5]Sheet0!G11,2)</f>
        <v>M2</v>
      </c>
      <c r="H14" s="7">
        <f>[5]Sheet0!T11</f>
        <v>2</v>
      </c>
      <c r="I14" s="147">
        <f>[5]Sheet0!I11</f>
        <v>8.7591435185185185E-3</v>
      </c>
      <c r="J14">
        <f>RANK(I14,I5:I87,1)</f>
        <v>6</v>
      </c>
      <c r="K14" s="147">
        <f>[5]Sheet0!L11</f>
        <v>2.8415856481481483E-2</v>
      </c>
      <c r="L14">
        <f>RANK(K14,K5:K87,1)</f>
        <v>9</v>
      </c>
      <c r="M14" s="147">
        <f t="shared" si="0"/>
        <v>3.8226620370370376E-2</v>
      </c>
      <c r="N14">
        <f>RANK(M14,M5:M87,1)</f>
        <v>6</v>
      </c>
      <c r="O14" s="147">
        <f>[5]Sheet0!P11</f>
        <v>1.7073379629629629E-2</v>
      </c>
      <c r="P14">
        <f>RANK(O14,O5:O87,1)</f>
        <v>16</v>
      </c>
      <c r="Q14" s="7" t="str">
        <f>[5]Sheet0!R11</f>
        <v>1:19:37,92</v>
      </c>
      <c r="R14" s="8">
        <v>46</v>
      </c>
      <c r="S14" s="8">
        <v>86</v>
      </c>
    </row>
    <row r="15" spans="1:19" ht="12.75" customHeight="1">
      <c r="A15" s="7">
        <v>11</v>
      </c>
      <c r="B15" t="str">
        <f>_xlfn.CONCAT([5]Sheet0!D12," ",[5]Sheet0!C12)</f>
        <v>Kokeš Ondřej</v>
      </c>
      <c r="C15" t="str">
        <f>IF([5]Sheet0!H12="","",[5]Sheet0!H12)</f>
        <v>Hlincová Hora</v>
      </c>
      <c r="D15" t="str">
        <f>[5]Sheet0!F12</f>
        <v>1989</v>
      </c>
      <c r="E15">
        <f>[5]Sheet0!B12</f>
        <v>10</v>
      </c>
      <c r="F15" s="10" t="s">
        <v>100</v>
      </c>
      <c r="G15" s="7" t="str">
        <f>LEFT([5]Sheet0!G12,2)</f>
        <v>M3</v>
      </c>
      <c r="H15" s="7">
        <f>[5]Sheet0!T12</f>
        <v>1</v>
      </c>
      <c r="I15" s="147">
        <f>[5]Sheet0!I12</f>
        <v>1.1266319444444443E-2</v>
      </c>
      <c r="J15">
        <f>RANK(I15,I5:I87,1)</f>
        <v>18</v>
      </c>
      <c r="K15" s="147">
        <f>[5]Sheet0!L12</f>
        <v>2.8377893518518518E-2</v>
      </c>
      <c r="L15">
        <f>RANK(K15,K5:K87,1)</f>
        <v>8</v>
      </c>
      <c r="M15" s="147">
        <f t="shared" si="0"/>
        <v>4.0806250000000002E-2</v>
      </c>
      <c r="N15">
        <f>RANK(M15,M5:M87,1)</f>
        <v>15</v>
      </c>
      <c r="O15" s="147">
        <f>[5]Sheet0!P12</f>
        <v>1.5293402777777777E-2</v>
      </c>
      <c r="P15">
        <f>RANK(O15,O5:O87,1)</f>
        <v>4</v>
      </c>
      <c r="Q15" s="7" t="str">
        <f>[5]Sheet0!R12</f>
        <v>1:20:47,01</v>
      </c>
      <c r="R15" s="8">
        <v>50</v>
      </c>
      <c r="S15" s="8">
        <v>85</v>
      </c>
    </row>
    <row r="16" spans="1:19" ht="12.75" customHeight="1">
      <c r="A16" s="7">
        <v>12</v>
      </c>
      <c r="B16" t="str">
        <f>_xlfn.CONCAT([5]Sheet0!D13," ",[5]Sheet0!C13)</f>
        <v>Holub Marek</v>
      </c>
      <c r="C16" t="str">
        <f>IF([5]Sheet0!H13="","",[5]Sheet0!H13)</f>
        <v>Velešín</v>
      </c>
      <c r="D16" t="str">
        <f>[5]Sheet0!F13</f>
        <v>1982</v>
      </c>
      <c r="E16">
        <f>[5]Sheet0!B13</f>
        <v>36</v>
      </c>
      <c r="F16" s="10" t="s">
        <v>100</v>
      </c>
      <c r="G16" s="7" t="str">
        <f>LEFT([5]Sheet0!G13,2)</f>
        <v>M4</v>
      </c>
      <c r="H16" s="7">
        <f>[5]Sheet0!T13</f>
        <v>8</v>
      </c>
      <c r="I16" s="147">
        <f>[5]Sheet0!I13</f>
        <v>1.0364120370370371E-2</v>
      </c>
      <c r="J16">
        <f>RANK(I16,I5:I87,1)</f>
        <v>13</v>
      </c>
      <c r="K16" s="147">
        <f>[5]Sheet0!L13</f>
        <v>2.7933564814814814E-2</v>
      </c>
      <c r="L16">
        <f>RANK(K16,K5:K87,1)</f>
        <v>7</v>
      </c>
      <c r="M16" s="147">
        <f t="shared" si="0"/>
        <v>4.0477083333333337E-2</v>
      </c>
      <c r="N16">
        <f>RANK(M16,M5:M87,1)</f>
        <v>14</v>
      </c>
      <c r="O16" s="147">
        <f>[5]Sheet0!P13</f>
        <v>1.5817939814814816E-2</v>
      </c>
      <c r="P16">
        <f>RANK(O16,O5:O87,1)</f>
        <v>8</v>
      </c>
      <c r="Q16" s="7" t="str">
        <f>[5]Sheet0!R13</f>
        <v>1:21:03,89</v>
      </c>
      <c r="R16" s="8">
        <v>37</v>
      </c>
      <c r="S16" s="8">
        <v>84</v>
      </c>
    </row>
    <row r="17" spans="1:19" ht="12.75" customHeight="1">
      <c r="A17" s="7">
        <v>13</v>
      </c>
      <c r="B17" t="str">
        <f>_xlfn.CONCAT([5]Sheet0!D14," ",[5]Sheet0!C14)</f>
        <v>Profant Vladimír</v>
      </c>
      <c r="C17" t="str">
        <f>IF([5]Sheet0!H14="","",[5]Sheet0!H14)</f>
        <v>Dinos TT</v>
      </c>
      <c r="D17" t="str">
        <f>[5]Sheet0!F14</f>
        <v>1970</v>
      </c>
      <c r="E17">
        <f>[5]Sheet0!B14</f>
        <v>21</v>
      </c>
      <c r="F17" s="10" t="s">
        <v>100</v>
      </c>
      <c r="G17" s="7" t="str">
        <f>LEFT([5]Sheet0!G14,2)</f>
        <v>M5</v>
      </c>
      <c r="H17" s="7">
        <f>[5]Sheet0!T14</f>
        <v>1</v>
      </c>
      <c r="I17" s="147">
        <f>[5]Sheet0!I14</f>
        <v>9.9533564814814814E-3</v>
      </c>
      <c r="J17">
        <f>RANK(I17,I5:I87,1)</f>
        <v>11</v>
      </c>
      <c r="K17" s="147">
        <f>[5]Sheet0!L14</f>
        <v>2.9299884259259262E-2</v>
      </c>
      <c r="L17">
        <f>RANK(K17,K5:K87,1)</f>
        <v>16</v>
      </c>
      <c r="M17" s="147">
        <f t="shared" si="0"/>
        <v>4.0434490740740743E-2</v>
      </c>
      <c r="N17">
        <f>RANK(M17,M5:M87,1)</f>
        <v>13</v>
      </c>
      <c r="O17" s="147">
        <f>[5]Sheet0!P14</f>
        <v>1.6221180555555555E-2</v>
      </c>
      <c r="P17">
        <f>RANK(O17,O5:O87,1)</f>
        <v>12</v>
      </c>
      <c r="Q17" s="7" t="str">
        <f>[5]Sheet0!R14</f>
        <v>1:21:35,05</v>
      </c>
      <c r="R17" s="8">
        <v>50</v>
      </c>
      <c r="S17" s="8">
        <v>83</v>
      </c>
    </row>
    <row r="18" spans="1:19" ht="12.75" customHeight="1">
      <c r="A18" s="7">
        <v>14</v>
      </c>
      <c r="B18" t="str">
        <f>_xlfn.CONCAT([5]Sheet0!D15," ",[5]Sheet0!C15)</f>
        <v>Peterka Aleš</v>
      </c>
      <c r="C18" t="str">
        <f>IF([5]Sheet0!H15="","",[5]Sheet0!H15)</f>
        <v>BK Nezmar</v>
      </c>
      <c r="D18" t="str">
        <f>[5]Sheet0!F15</f>
        <v>1979</v>
      </c>
      <c r="E18">
        <f>[5]Sheet0!B15</f>
        <v>37</v>
      </c>
      <c r="F18" s="10" t="s">
        <v>100</v>
      </c>
      <c r="G18" s="7" t="str">
        <f>LEFT([5]Sheet0!G15,2)</f>
        <v>M4</v>
      </c>
      <c r="H18" s="7">
        <f>[5]Sheet0!T15</f>
        <v>9</v>
      </c>
      <c r="I18" s="147">
        <f>[5]Sheet0!I15</f>
        <v>9.5730324074074068E-3</v>
      </c>
      <c r="J18">
        <f>RANK(I18,I5:I87,1)</f>
        <v>8</v>
      </c>
      <c r="K18" s="147">
        <f>[5]Sheet0!L15</f>
        <v>2.8468171296296297E-2</v>
      </c>
      <c r="L18">
        <f>RANK(K18,K5:K87,1)</f>
        <v>10</v>
      </c>
      <c r="M18" s="147">
        <f t="shared" si="0"/>
        <v>3.9268750000000005E-2</v>
      </c>
      <c r="N18">
        <f>RANK(M18,M5:M87,1)</f>
        <v>10</v>
      </c>
      <c r="O18" s="147">
        <f>[5]Sheet0!P15</f>
        <v>1.7976157407407409E-2</v>
      </c>
      <c r="P18">
        <f>RANK(O18,O5:O87,1)</f>
        <v>20</v>
      </c>
      <c r="Q18" s="7" t="str">
        <f>[5]Sheet0!R15</f>
        <v>1:22:25,96</v>
      </c>
      <c r="R18" s="8">
        <v>36</v>
      </c>
      <c r="S18" s="8">
        <v>82</v>
      </c>
    </row>
    <row r="19" spans="1:19" ht="12.75" customHeight="1">
      <c r="A19" s="7">
        <v>15</v>
      </c>
      <c r="B19" t="str">
        <f>_xlfn.CONCAT([5]Sheet0!D16," ",[5]Sheet0!C16)</f>
        <v>Hlinova Jaroslava</v>
      </c>
      <c r="C19" t="str">
        <f>IF([5]Sheet0!H16="","",[5]Sheet0!H16)</f>
        <v>TT Talin</v>
      </c>
      <c r="D19" t="str">
        <f>[5]Sheet0!F16</f>
        <v>1980</v>
      </c>
      <c r="E19">
        <f>[5]Sheet0!B16</f>
        <v>3</v>
      </c>
      <c r="F19" s="10" t="s">
        <v>100</v>
      </c>
      <c r="G19" s="7" t="str">
        <f>LEFT([5]Sheet0!G16,2)</f>
        <v>Z4</v>
      </c>
      <c r="H19" s="7">
        <f>[5]Sheet0!T16</f>
        <v>1</v>
      </c>
      <c r="I19" s="147">
        <f>[5]Sheet0!I16</f>
        <v>8.0943287037037043E-3</v>
      </c>
      <c r="J19">
        <f>RANK(I19,I5:I87,1)</f>
        <v>1</v>
      </c>
      <c r="K19" s="147">
        <f>[5]Sheet0!L16</f>
        <v>3.079733796296296E-2</v>
      </c>
      <c r="L19">
        <f>RANK(K19,K5:K87,1)</f>
        <v>21</v>
      </c>
      <c r="M19" s="147">
        <f t="shared" si="0"/>
        <v>3.9864351851851859E-2</v>
      </c>
      <c r="N19">
        <f>RANK(M19,M5:M87,1)</f>
        <v>12</v>
      </c>
      <c r="O19" s="147">
        <f>[5]Sheet0!P16</f>
        <v>1.9022222222222222E-2</v>
      </c>
      <c r="P19">
        <f>RANK(O19,O5:O87,1)</f>
        <v>27</v>
      </c>
      <c r="Q19" s="7" t="str">
        <f>[5]Sheet0!R16</f>
        <v>1:24:47,80</v>
      </c>
      <c r="R19" s="8">
        <v>50</v>
      </c>
      <c r="S19" s="8">
        <v>96</v>
      </c>
    </row>
    <row r="20" spans="1:19" ht="12.75" customHeight="1">
      <c r="A20" s="7">
        <v>16</v>
      </c>
      <c r="B20" t="str">
        <f>_xlfn.CONCAT([5]Sheet0!D17," ",[5]Sheet0!C17)</f>
        <v>Grabmüller Ivo</v>
      </c>
      <c r="C20" t="str">
        <f>IF([5]Sheet0!H17="","",[5]Sheet0!H17)</f>
        <v>B&amp;H Triatlon Č. Budějovice</v>
      </c>
      <c r="D20" t="str">
        <f>[5]Sheet0!F17</f>
        <v>1962</v>
      </c>
      <c r="E20">
        <f>[5]Sheet0!B17</f>
        <v>29</v>
      </c>
      <c r="F20" s="10" t="s">
        <v>100</v>
      </c>
      <c r="G20" s="7" t="str">
        <f>LEFT([5]Sheet0!G17,2)</f>
        <v>M6</v>
      </c>
      <c r="H20" s="7">
        <f>[5]Sheet0!T17</f>
        <v>1</v>
      </c>
      <c r="I20" s="147">
        <f>[5]Sheet0!I17</f>
        <v>1.2444212962962964E-2</v>
      </c>
      <c r="J20">
        <f>RANK(I20,I5:I87,1)</f>
        <v>27</v>
      </c>
      <c r="K20" s="147">
        <f>[5]Sheet0!L17</f>
        <v>2.9161921296296297E-2</v>
      </c>
      <c r="L20">
        <f>RANK(K20,K5:K87,1)</f>
        <v>15</v>
      </c>
      <c r="M20" s="147">
        <f t="shared" si="0"/>
        <v>4.2645949074074069E-2</v>
      </c>
      <c r="N20">
        <f>RANK(M20,M5:M87,1)</f>
        <v>19</v>
      </c>
      <c r="O20" s="147">
        <f>[5]Sheet0!P17</f>
        <v>1.6800694444444444E-2</v>
      </c>
      <c r="P20">
        <f>RANK(O20,O5:O87,1)</f>
        <v>15</v>
      </c>
      <c r="Q20" s="7" t="str">
        <f>[5]Sheet0!R17</f>
        <v>1:25:36,19</v>
      </c>
      <c r="R20" s="8">
        <v>50</v>
      </c>
      <c r="S20" s="8">
        <v>81</v>
      </c>
    </row>
    <row r="21" spans="1:19" ht="12.75" customHeight="1">
      <c r="A21" s="7">
        <v>17</v>
      </c>
      <c r="B21" t="str">
        <f>_xlfn.CONCAT([5]Sheet0!D18," ",[5]Sheet0!C18)</f>
        <v>Tauber Jan</v>
      </c>
      <c r="C21" t="str">
        <f>IF([5]Sheet0!H18="","",[5]Sheet0!H18)</f>
        <v>BK Nezmar ČB</v>
      </c>
      <c r="D21" t="str">
        <f>[5]Sheet0!F18</f>
        <v>1979</v>
      </c>
      <c r="E21">
        <f>[5]Sheet0!B18</f>
        <v>11</v>
      </c>
      <c r="F21" s="10" t="s">
        <v>100</v>
      </c>
      <c r="G21" s="7" t="str">
        <f>LEFT([5]Sheet0!G18,2)</f>
        <v>M4</v>
      </c>
      <c r="H21" s="7">
        <f>[5]Sheet0!T18</f>
        <v>10</v>
      </c>
      <c r="I21" s="147">
        <f>[5]Sheet0!I18</f>
        <v>8.9648148148148143E-3</v>
      </c>
      <c r="J21">
        <f>RANK(I21,I5:I87,1)</f>
        <v>7</v>
      </c>
      <c r="K21" s="147">
        <f>[5]Sheet0!L18</f>
        <v>3.1086689814814814E-2</v>
      </c>
      <c r="L21">
        <f>RANK(K21,K5:K87,1)</f>
        <v>22</v>
      </c>
      <c r="M21" s="147">
        <f t="shared" si="0"/>
        <v>4.1579976851851858E-2</v>
      </c>
      <c r="N21">
        <f>RANK(M21,M5:M87,1)</f>
        <v>16</v>
      </c>
      <c r="O21" s="147">
        <f>[5]Sheet0!P18</f>
        <v>1.8442824074074073E-2</v>
      </c>
      <c r="P21">
        <f>RANK(O21,O5:O87,1)</f>
        <v>21</v>
      </c>
      <c r="Q21" s="7" t="str">
        <f>[5]Sheet0!R18</f>
        <v>1:26:25,97</v>
      </c>
      <c r="R21" s="8">
        <v>35</v>
      </c>
      <c r="S21" s="8">
        <v>80</v>
      </c>
    </row>
    <row r="22" spans="1:19" ht="12.75" customHeight="1">
      <c r="A22" s="7">
        <v>18</v>
      </c>
      <c r="B22" t="str">
        <f>_xlfn.CONCAT([5]Sheet0!D19," ",[5]Sheet0!C19)</f>
        <v>Fořtová Petra</v>
      </c>
      <c r="C22" t="str">
        <f>IF([5]Sheet0!H19="","",[5]Sheet0!H19)</f>
        <v>Plavecký klub Písek</v>
      </c>
      <c r="D22" t="str">
        <f>[5]Sheet0!F19</f>
        <v>2002</v>
      </c>
      <c r="E22">
        <f>[5]Sheet0!B19</f>
        <v>26</v>
      </c>
      <c r="F22" s="10" t="s">
        <v>100</v>
      </c>
      <c r="G22" s="7" t="str">
        <f>LEFT([5]Sheet0!G19,2)</f>
        <v>Z2</v>
      </c>
      <c r="H22" s="7">
        <f>[5]Sheet0!T19</f>
        <v>2</v>
      </c>
      <c r="I22" s="147">
        <f>[5]Sheet0!I19</f>
        <v>9.6141203703703701E-3</v>
      </c>
      <c r="J22">
        <f>RANK(I22,I5:I87,1)</f>
        <v>10</v>
      </c>
      <c r="K22" s="147">
        <f>[5]Sheet0!L19</f>
        <v>3.1686805555555551E-2</v>
      </c>
      <c r="L22">
        <f>RANK(K22,K5:K87,1)</f>
        <v>23</v>
      </c>
      <c r="M22" s="147">
        <f t="shared" si="0"/>
        <v>4.2494328703703704E-2</v>
      </c>
      <c r="N22">
        <f>RANK(M22,M5:M87,1)</f>
        <v>17</v>
      </c>
      <c r="O22" s="147">
        <f>[5]Sheet0!P19</f>
        <v>1.7673379629629629E-2</v>
      </c>
      <c r="P22">
        <f>RANK(O22,O5:O87,1)</f>
        <v>18</v>
      </c>
      <c r="Q22" s="7" t="str">
        <f>[5]Sheet0!R19</f>
        <v>1:26:38,49</v>
      </c>
      <c r="R22" s="8">
        <v>46</v>
      </c>
      <c r="S22" s="8">
        <v>93</v>
      </c>
    </row>
    <row r="23" spans="1:19" ht="12.75" customHeight="1">
      <c r="A23" s="7">
        <v>19</v>
      </c>
      <c r="B23" t="str">
        <f>_xlfn.CONCAT([5]Sheet0!D20," ",[5]Sheet0!C20)</f>
        <v>Skalka Pavel</v>
      </c>
      <c r="C23" t="str">
        <f>IF([5]Sheet0!H20="","",[5]Sheet0!H20)</f>
        <v>Lipí</v>
      </c>
      <c r="D23" t="str">
        <f>[5]Sheet0!F20</f>
        <v>1970</v>
      </c>
      <c r="E23">
        <f>[5]Sheet0!B20</f>
        <v>23</v>
      </c>
      <c r="F23" s="10" t="s">
        <v>100</v>
      </c>
      <c r="G23" s="7" t="str">
        <f>LEFT([5]Sheet0!G20,2)</f>
        <v>M5</v>
      </c>
      <c r="H23" s="7">
        <f>[5]Sheet0!T20</f>
        <v>2</v>
      </c>
      <c r="I23" s="147">
        <f>[5]Sheet0!I20</f>
        <v>1.3075578703703704E-2</v>
      </c>
      <c r="J23">
        <f>RANK(I23,I5:I87,1)</f>
        <v>35</v>
      </c>
      <c r="K23" s="147">
        <f>[5]Sheet0!L20</f>
        <v>3.0139351851851851E-2</v>
      </c>
      <c r="L23">
        <f>RANK(K23,K5:K87,1)</f>
        <v>20</v>
      </c>
      <c r="M23" s="147">
        <f t="shared" si="0"/>
        <v>4.4308333333333338E-2</v>
      </c>
      <c r="N23">
        <f>RANK(M23,M5:M87,1)</f>
        <v>22</v>
      </c>
      <c r="O23" s="147">
        <f>[5]Sheet0!P20</f>
        <v>1.5900000000000001E-2</v>
      </c>
      <c r="P23">
        <f>RANK(O23,O5:O87,1)</f>
        <v>11</v>
      </c>
      <c r="Q23" s="7" t="str">
        <f>[5]Sheet0!R20</f>
        <v>1:26:42,00</v>
      </c>
      <c r="R23" s="8">
        <v>46</v>
      </c>
      <c r="S23" s="8">
        <v>79</v>
      </c>
    </row>
    <row r="24" spans="1:19" ht="12.75" customHeight="1">
      <c r="A24" s="7">
        <v>20</v>
      </c>
      <c r="B24" t="str">
        <f>_xlfn.CONCAT([5]Sheet0!D21," ",[5]Sheet0!C21)</f>
        <v>Červený Petr</v>
      </c>
      <c r="C24" t="str">
        <f>IF([5]Sheet0!H21="","",[5]Sheet0!H21)</f>
        <v>DINOS TT</v>
      </c>
      <c r="D24" t="str">
        <f>[5]Sheet0!F21</f>
        <v>1973</v>
      </c>
      <c r="E24">
        <f>[5]Sheet0!B21</f>
        <v>22</v>
      </c>
      <c r="F24" s="10" t="s">
        <v>100</v>
      </c>
      <c r="G24" s="7" t="str">
        <f>LEFT([5]Sheet0!G21,2)</f>
        <v>M5</v>
      </c>
      <c r="H24" s="7">
        <f>[5]Sheet0!T21</f>
        <v>3</v>
      </c>
      <c r="I24" s="147">
        <f>[5]Sheet0!I21</f>
        <v>1.2209375000000001E-2</v>
      </c>
      <c r="J24">
        <f>RANK(I24,I5:I87,1)</f>
        <v>26</v>
      </c>
      <c r="K24" s="147">
        <f>[5]Sheet0!L21</f>
        <v>2.9577546296296296E-2</v>
      </c>
      <c r="L24">
        <f>RANK(K24,K5:K87,1)</f>
        <v>18</v>
      </c>
      <c r="M24" s="147">
        <f t="shared" si="0"/>
        <v>4.3030208333333334E-2</v>
      </c>
      <c r="N24">
        <f>RANK(M24,M5:M87,1)</f>
        <v>20</v>
      </c>
      <c r="O24" s="147">
        <f>[5]Sheet0!P21</f>
        <v>1.7319907407407409E-2</v>
      </c>
      <c r="P24">
        <f>RANK(O24,O5:O87,1)</f>
        <v>17</v>
      </c>
      <c r="Q24" s="7" t="str">
        <f>[5]Sheet0!R21</f>
        <v>1:26:54,25</v>
      </c>
      <c r="R24" s="8">
        <v>43</v>
      </c>
      <c r="S24" s="8">
        <v>78</v>
      </c>
    </row>
    <row r="25" spans="1:19" ht="12.75" customHeight="1">
      <c r="A25" s="7">
        <v>21</v>
      </c>
      <c r="B25" t="str">
        <f>_xlfn.CONCAT([5]Sheet0!D22," ",[5]Sheet0!C22)</f>
        <v>Zwettler Tereza</v>
      </c>
      <c r="C25" t="str">
        <f>IF([5]Sheet0!H22="","",[5]Sheet0!H22)</f>
        <v>Musher klub JCC</v>
      </c>
      <c r="D25" t="str">
        <f>[5]Sheet0!F22</f>
        <v>1994</v>
      </c>
      <c r="E25">
        <f>[5]Sheet0!B22</f>
        <v>38</v>
      </c>
      <c r="F25" s="10" t="s">
        <v>100</v>
      </c>
      <c r="G25" s="7" t="str">
        <f>LEFT([5]Sheet0!G22,2)</f>
        <v>Z3</v>
      </c>
      <c r="H25" s="7">
        <f>[5]Sheet0!T22</f>
        <v>1</v>
      </c>
      <c r="I25" s="147">
        <f>[5]Sheet0!I22</f>
        <v>1.1389351851851852E-2</v>
      </c>
      <c r="J25">
        <f>RANK(I25,I5:I87,1)</f>
        <v>20</v>
      </c>
      <c r="K25" s="147">
        <f>[5]Sheet0!L22</f>
        <v>3.0128356481481482E-2</v>
      </c>
      <c r="L25">
        <f>RANK(K25,K5:K87,1)</f>
        <v>19</v>
      </c>
      <c r="M25" s="147">
        <f t="shared" si="0"/>
        <v>4.3223958333333333E-2</v>
      </c>
      <c r="N25">
        <f>RANK(M25,M5:M87,1)</f>
        <v>21</v>
      </c>
      <c r="O25" s="147">
        <f>[5]Sheet0!P22</f>
        <v>1.8817361111111111E-2</v>
      </c>
      <c r="P25">
        <f>RANK(O25,O5:O87,1)</f>
        <v>24</v>
      </c>
      <c r="Q25" s="7" t="str">
        <f>[5]Sheet0!R22</f>
        <v>1:29:20,37</v>
      </c>
      <c r="R25" s="8">
        <v>50</v>
      </c>
      <c r="S25" s="8">
        <v>91</v>
      </c>
    </row>
    <row r="26" spans="1:19" ht="12.75" customHeight="1">
      <c r="A26" s="7">
        <v>22</v>
      </c>
      <c r="B26" t="str">
        <f>_xlfn.CONCAT([5]Sheet0!D23," ",[5]Sheet0!C23)</f>
        <v>Dvořák Jan</v>
      </c>
      <c r="C26" t="str">
        <f>IF([5]Sheet0!H23="","",[5]Sheet0!H23)</f>
        <v>SpectrumBike Racing</v>
      </c>
      <c r="D26" t="str">
        <f>[5]Sheet0!F23</f>
        <v>1979</v>
      </c>
      <c r="E26">
        <f>[5]Sheet0!B23</f>
        <v>8</v>
      </c>
      <c r="F26" s="10" t="s">
        <v>100</v>
      </c>
      <c r="G26" s="7" t="str">
        <f>LEFT([5]Sheet0!G23,2)</f>
        <v>M4</v>
      </c>
      <c r="H26" s="7">
        <f>[5]Sheet0!T23</f>
        <v>11</v>
      </c>
      <c r="I26" s="147">
        <f>[5]Sheet0!I23</f>
        <v>1.4733680555555555E-2</v>
      </c>
      <c r="J26">
        <f>RANK(I26,I5:I87,1)</f>
        <v>39</v>
      </c>
      <c r="K26" s="147">
        <f>[5]Sheet0!L23</f>
        <v>2.8509606481481483E-2</v>
      </c>
      <c r="L26">
        <f>RANK(K26,K5:K87,1)</f>
        <v>11</v>
      </c>
      <c r="M26" s="147">
        <f t="shared" si="0"/>
        <v>4.4814814814814814E-2</v>
      </c>
      <c r="N26">
        <f>RANK(M26,M5:M87,1)</f>
        <v>23</v>
      </c>
      <c r="O26" s="147">
        <f>[5]Sheet0!P23</f>
        <v>1.7862731481481479E-2</v>
      </c>
      <c r="P26">
        <f>RANK(O26,O5:O87,1)</f>
        <v>19</v>
      </c>
      <c r="Q26" s="7" t="str">
        <f>[5]Sheet0!R23</f>
        <v>1:30:15,34</v>
      </c>
      <c r="R26" s="8">
        <v>34</v>
      </c>
      <c r="S26" s="8">
        <v>77</v>
      </c>
    </row>
    <row r="27" spans="1:19" ht="12.75" customHeight="1">
      <c r="A27" s="7">
        <v>23</v>
      </c>
      <c r="B27" t="str">
        <f>_xlfn.CONCAT([5]Sheet0!D24," ",[5]Sheet0!C24)</f>
        <v>Juráň Karel</v>
      </c>
      <c r="C27" t="str">
        <f>IF([5]Sheet0!H24="","",[5]Sheet0!H24)</f>
        <v>TT Tálín</v>
      </c>
      <c r="D27" t="str">
        <f>[5]Sheet0!F24</f>
        <v>1974</v>
      </c>
      <c r="E27">
        <f>[5]Sheet0!B24</f>
        <v>39</v>
      </c>
      <c r="F27" s="10" t="s">
        <v>100</v>
      </c>
      <c r="G27" s="7" t="str">
        <f>LEFT([5]Sheet0!G24,2)</f>
        <v>M5</v>
      </c>
      <c r="H27" s="7">
        <f>[5]Sheet0!T24</f>
        <v>4</v>
      </c>
      <c r="I27" s="147">
        <f>[5]Sheet0!I24</f>
        <v>1.1611921296296296E-2</v>
      </c>
      <c r="J27">
        <f>RANK(I27,I5:I87,1)</f>
        <v>22</v>
      </c>
      <c r="K27" s="147">
        <f>[5]Sheet0!L24</f>
        <v>2.9496875000000002E-2</v>
      </c>
      <c r="L27">
        <f>RANK(K27,K5:K87,1)</f>
        <v>17</v>
      </c>
      <c r="M27" s="147">
        <f t="shared" si="0"/>
        <v>4.2558564814814806E-2</v>
      </c>
      <c r="N27">
        <f>RANK(M27,M5:M87,1)</f>
        <v>18</v>
      </c>
      <c r="O27" s="147">
        <f>[5]Sheet0!P24</f>
        <v>2.1103587962962963E-2</v>
      </c>
      <c r="P27">
        <f>RANK(O27,O5:O87,1)</f>
        <v>34</v>
      </c>
      <c r="Q27" s="7" t="str">
        <f>[5]Sheet0!R24</f>
        <v>1:31:40,41</v>
      </c>
      <c r="R27" s="8">
        <v>41</v>
      </c>
      <c r="S27" s="8">
        <v>76</v>
      </c>
    </row>
    <row r="28" spans="1:19" ht="12.75" customHeight="1">
      <c r="A28" s="7">
        <v>24</v>
      </c>
      <c r="B28" t="str">
        <f>_xlfn.CONCAT([5]Sheet0!D25," ",[5]Sheet0!C25)</f>
        <v>Švec Libor</v>
      </c>
      <c r="C28" t="str">
        <f>IF([5]Sheet0!H25="","",[5]Sheet0!H25)</f>
        <v>DINOS TT</v>
      </c>
      <c r="D28" t="str">
        <f>[5]Sheet0!F25</f>
        <v>1980</v>
      </c>
      <c r="E28">
        <f>[5]Sheet0!B25</f>
        <v>30</v>
      </c>
      <c r="F28" s="10" t="s">
        <v>100</v>
      </c>
      <c r="G28" s="7" t="str">
        <f>LEFT([5]Sheet0!G25,2)</f>
        <v>M4</v>
      </c>
      <c r="H28" s="7">
        <f>[5]Sheet0!T25</f>
        <v>12</v>
      </c>
      <c r="I28" s="147">
        <f>[5]Sheet0!I25</f>
        <v>1.1324652777777779E-2</v>
      </c>
      <c r="J28">
        <f>RANK(I28,I5:I87,1)</f>
        <v>19</v>
      </c>
      <c r="K28" s="147">
        <f>[5]Sheet0!L25</f>
        <v>3.2211111111111114E-2</v>
      </c>
      <c r="L28">
        <f>RANK(K28,K5:K87,1)</f>
        <v>24</v>
      </c>
      <c r="M28" s="147">
        <f t="shared" si="0"/>
        <v>4.5080324074074071E-2</v>
      </c>
      <c r="N28">
        <f>RANK(M28,M5:M87,1)</f>
        <v>24</v>
      </c>
      <c r="O28" s="147">
        <f>[5]Sheet0!P25</f>
        <v>1.890474537037037E-2</v>
      </c>
      <c r="P28">
        <f>RANK(O28,O5:O87,1)</f>
        <v>26</v>
      </c>
      <c r="Q28" s="7" t="str">
        <f>[5]Sheet0!R25</f>
        <v>1:32:08,31</v>
      </c>
      <c r="R28" s="8">
        <v>33</v>
      </c>
      <c r="S28" s="8">
        <v>75</v>
      </c>
    </row>
    <row r="29" spans="1:19" ht="12.75" customHeight="1">
      <c r="A29" s="7">
        <v>25</v>
      </c>
      <c r="B29" t="str">
        <f>_xlfn.CONCAT([5]Sheet0!D26," ",[5]Sheet0!C26)</f>
        <v>Tučková Jana</v>
      </c>
      <c r="C29" t="str">
        <f>IF([5]Sheet0!H26="","",[5]Sheet0!H26)</f>
        <v>TriSK ČB</v>
      </c>
      <c r="D29" t="str">
        <f>[5]Sheet0!F26</f>
        <v>1982</v>
      </c>
      <c r="E29">
        <f>[5]Sheet0!B26</f>
        <v>6</v>
      </c>
      <c r="F29" s="10" t="s">
        <v>100</v>
      </c>
      <c r="G29" s="7" t="str">
        <f>LEFT([5]Sheet0!G26,2)</f>
        <v>Z4</v>
      </c>
      <c r="H29" s="7">
        <f>[5]Sheet0!T26</f>
        <v>2</v>
      </c>
      <c r="I29" s="147">
        <f>[5]Sheet0!I26</f>
        <v>1.255138888888889E-2</v>
      </c>
      <c r="J29">
        <f>RANK(I29,I4:I86,1)</f>
        <v>28</v>
      </c>
      <c r="K29" s="147">
        <f>[5]Sheet0!L26</f>
        <v>3.4162847222222223E-2</v>
      </c>
      <c r="L29">
        <f>RANK(K29,K4:K86,1)</f>
        <v>32</v>
      </c>
      <c r="M29" s="147">
        <f t="shared" si="0"/>
        <v>4.8391319444444456E-2</v>
      </c>
      <c r="N29">
        <f>RANK(M29,M4:M86,1)</f>
        <v>29</v>
      </c>
      <c r="O29" s="147">
        <f>[5]Sheet0!P26</f>
        <v>1.6418865740740741E-2</v>
      </c>
      <c r="P29">
        <f>RANK(O29,O4:O86,1)</f>
        <v>13</v>
      </c>
      <c r="Q29" s="7" t="str">
        <f>[5]Sheet0!R26</f>
        <v>1:33:19,60</v>
      </c>
      <c r="R29" s="8">
        <v>46</v>
      </c>
      <c r="S29" s="8">
        <v>90</v>
      </c>
    </row>
    <row r="30" spans="1:19" ht="12.75" customHeight="1">
      <c r="A30" s="7">
        <v>26</v>
      </c>
      <c r="B30" t="str">
        <f>_xlfn.CONCAT([5]Sheet0!D27," ",[5]Sheet0!C27)</f>
        <v>Pech Roman</v>
      </c>
      <c r="C30" t="str">
        <f>IF([5]Sheet0!H27="","",[5]Sheet0!H27)</f>
        <v>Šu-tri Prachatice</v>
      </c>
      <c r="D30" t="str">
        <f>[5]Sheet0!F27</f>
        <v>1962</v>
      </c>
      <c r="E30">
        <f>[5]Sheet0!B27</f>
        <v>17</v>
      </c>
      <c r="F30" s="10" t="s">
        <v>100</v>
      </c>
      <c r="G30" s="7" t="str">
        <f>LEFT([5]Sheet0!G27,2)</f>
        <v>M6</v>
      </c>
      <c r="H30" s="7">
        <f>[5]Sheet0!T27</f>
        <v>2</v>
      </c>
      <c r="I30" s="147">
        <f>[5]Sheet0!I27</f>
        <v>1.1999421296296296E-2</v>
      </c>
      <c r="J30">
        <f>RANK(I30,I5:I87,1)</f>
        <v>23</v>
      </c>
      <c r="K30" s="147">
        <f>[5]Sheet0!L27</f>
        <v>3.2987384259259261E-2</v>
      </c>
      <c r="L30">
        <f>RANK(K30,K5:K87,1)</f>
        <v>27</v>
      </c>
      <c r="M30" s="147">
        <f t="shared" si="0"/>
        <v>4.6377893518518523E-2</v>
      </c>
      <c r="N30">
        <f>RANK(M30,M5:M87,1)</f>
        <v>25</v>
      </c>
      <c r="O30" s="147">
        <f>[5]Sheet0!P27</f>
        <v>1.8880787037037036E-2</v>
      </c>
      <c r="P30">
        <f>RANK(O30,O5:O87,1)</f>
        <v>25</v>
      </c>
      <c r="Q30" s="7" t="str">
        <f>[5]Sheet0!R27</f>
        <v>1:33:58,35</v>
      </c>
      <c r="R30" s="8">
        <v>46</v>
      </c>
      <c r="S30" s="8">
        <v>74</v>
      </c>
    </row>
    <row r="31" spans="1:19" ht="12.75" customHeight="1">
      <c r="A31" s="7">
        <v>27</v>
      </c>
      <c r="B31" t="str">
        <f>_xlfn.CONCAT([5]Sheet0!D28," ",[5]Sheet0!C28)</f>
        <v>Bouček Vladimir</v>
      </c>
      <c r="C31" t="str">
        <f>IF([5]Sheet0!H28="","",[5]Sheet0!H28)</f>
        <v>Horní Záhoří</v>
      </c>
      <c r="D31" t="str">
        <f>[5]Sheet0!F28</f>
        <v>1975</v>
      </c>
      <c r="E31">
        <f>[5]Sheet0!B28</f>
        <v>16</v>
      </c>
      <c r="F31" s="10" t="s">
        <v>100</v>
      </c>
      <c r="G31" s="7" t="str">
        <f>LEFT([5]Sheet0!G28,2)</f>
        <v>M4</v>
      </c>
      <c r="H31" s="7">
        <f>[5]Sheet0!T28</f>
        <v>13</v>
      </c>
      <c r="I31" s="147">
        <f>[5]Sheet0!I28</f>
        <v>1.2672685185185186E-2</v>
      </c>
      <c r="J31">
        <f>RANK(I31,I5:I87,1)</f>
        <v>30</v>
      </c>
      <c r="K31" s="147">
        <f>[5]Sheet0!L28</f>
        <v>3.2358912037037037E-2</v>
      </c>
      <c r="L31">
        <f>RANK(K31,K5:K87,1)</f>
        <v>25</v>
      </c>
      <c r="M31" s="147">
        <f t="shared" si="0"/>
        <v>4.6412384259259254E-2</v>
      </c>
      <c r="N31">
        <f>RANK(M31,M5:M87,1)</f>
        <v>26</v>
      </c>
      <c r="O31" s="147">
        <f>[5]Sheet0!P28</f>
        <v>1.936585648148148E-2</v>
      </c>
      <c r="P31">
        <f>RANK(O31,O5:O87,1)</f>
        <v>29</v>
      </c>
      <c r="Q31" s="7" t="str">
        <f>[5]Sheet0!R28</f>
        <v>1:34:43,24</v>
      </c>
      <c r="R31" s="8">
        <v>32</v>
      </c>
      <c r="S31" s="8">
        <v>73</v>
      </c>
    </row>
    <row r="32" spans="1:19" ht="12.75" customHeight="1">
      <c r="A32" s="7">
        <v>28</v>
      </c>
      <c r="B32" t="str">
        <f>_xlfn.CONCAT([5]Sheet0!D29," ",[5]Sheet0!C29)</f>
        <v>Kysel František</v>
      </c>
      <c r="C32" t="str">
        <f>IF([5]Sheet0!H29="","",[5]Sheet0!H29)</f>
        <v>Dinos TT</v>
      </c>
      <c r="D32" t="str">
        <f>[5]Sheet0!F29</f>
        <v>1976</v>
      </c>
      <c r="E32">
        <f>[5]Sheet0!B29</f>
        <v>25</v>
      </c>
      <c r="F32" s="10" t="s">
        <v>100</v>
      </c>
      <c r="G32" s="7" t="str">
        <f>LEFT([5]Sheet0!G29,2)</f>
        <v>M4</v>
      </c>
      <c r="H32" s="7">
        <f>[5]Sheet0!T29</f>
        <v>14</v>
      </c>
      <c r="I32" s="147">
        <f>[5]Sheet0!I29</f>
        <v>1.0509837962962962E-2</v>
      </c>
      <c r="J32">
        <f>RANK(I32,I5:I87,1)</f>
        <v>15</v>
      </c>
      <c r="K32" s="147">
        <f>[5]Sheet0!L29</f>
        <v>3.5015162037037036E-2</v>
      </c>
      <c r="L32">
        <f>RANK(K32,K5:K87,1)</f>
        <v>35</v>
      </c>
      <c r="M32" s="147">
        <f t="shared" si="0"/>
        <v>4.7345833333333344E-2</v>
      </c>
      <c r="N32">
        <f>RANK(M32,M5:M87,1)</f>
        <v>28</v>
      </c>
      <c r="O32" s="147">
        <f>[5]Sheet0!P29</f>
        <v>1.8606249999999998E-2</v>
      </c>
      <c r="P32">
        <f>RANK(O32,O5:O87,1)</f>
        <v>23</v>
      </c>
      <c r="Q32" s="7" t="str">
        <f>[5]Sheet0!R29</f>
        <v>1:34:58,26</v>
      </c>
      <c r="R32" s="8">
        <v>31</v>
      </c>
      <c r="S32" s="8">
        <v>72</v>
      </c>
    </row>
    <row r="33" spans="1:19" ht="12.75" customHeight="1">
      <c r="A33" s="7">
        <v>29</v>
      </c>
      <c r="B33" t="str">
        <f>_xlfn.CONCAT([5]Sheet0!D30," ",[5]Sheet0!C30)</f>
        <v>Trčka Jan</v>
      </c>
      <c r="C33" t="str">
        <f>IF([5]Sheet0!H30="","",[5]Sheet0!H30)</f>
        <v>Albeř 92</v>
      </c>
      <c r="D33" t="str">
        <f>[5]Sheet0!F30</f>
        <v>1968</v>
      </c>
      <c r="E33">
        <f>[5]Sheet0!B30</f>
        <v>28</v>
      </c>
      <c r="F33" s="10" t="s">
        <v>100</v>
      </c>
      <c r="G33" s="7" t="str">
        <f>LEFT([5]Sheet0!G30,2)</f>
        <v>M5</v>
      </c>
      <c r="H33" s="7">
        <f>[5]Sheet0!T30</f>
        <v>5</v>
      </c>
      <c r="I33" s="147">
        <f>[5]Sheet0!I30</f>
        <v>1.2680902777777779E-2</v>
      </c>
      <c r="J33">
        <f>RANK(I33,I5:I87,1)</f>
        <v>31</v>
      </c>
      <c r="K33" s="147">
        <f>[5]Sheet0!L30</f>
        <v>3.247152777777778E-2</v>
      </c>
      <c r="L33">
        <f>RANK(K33,K5:K87,1)</f>
        <v>26</v>
      </c>
      <c r="M33" s="147">
        <f t="shared" si="0"/>
        <v>4.7036805555555561E-2</v>
      </c>
      <c r="N33">
        <f>RANK(M33,M5:M87,1)</f>
        <v>27</v>
      </c>
      <c r="O33" s="147">
        <f>[5]Sheet0!P30</f>
        <v>1.9354745370370369E-2</v>
      </c>
      <c r="P33">
        <f>RANK(O33,O5:O87,1)</f>
        <v>28</v>
      </c>
      <c r="Q33" s="7" t="str">
        <f>[5]Sheet0!R30</f>
        <v>1:35:36,23</v>
      </c>
      <c r="R33" s="8">
        <v>40</v>
      </c>
      <c r="S33" s="8">
        <v>71</v>
      </c>
    </row>
    <row r="34" spans="1:19" ht="12.75" customHeight="1">
      <c r="A34" s="7">
        <v>30</v>
      </c>
      <c r="B34" t="str">
        <f>_xlfn.CONCAT([5]Sheet0!D31," ",[5]Sheet0!C31)</f>
        <v>Mach Milan</v>
      </c>
      <c r="C34" t="str">
        <f>IF([5]Sheet0!H31="","",[5]Sheet0!H31)</f>
        <v>ŠuTri Prachatice</v>
      </c>
      <c r="D34" t="str">
        <f>[5]Sheet0!F31</f>
        <v>1967</v>
      </c>
      <c r="E34">
        <f>[5]Sheet0!B31</f>
        <v>14</v>
      </c>
      <c r="F34" s="10" t="s">
        <v>100</v>
      </c>
      <c r="G34" s="7" t="str">
        <f>LEFT([5]Sheet0!G31,2)</f>
        <v>M5</v>
      </c>
      <c r="H34" s="7">
        <f>[5]Sheet0!T31</f>
        <v>6</v>
      </c>
      <c r="I34" s="147">
        <f>[5]Sheet0!I31</f>
        <v>1.3124074074074074E-2</v>
      </c>
      <c r="J34">
        <f>RANK(I34,I5:I87,1)</f>
        <v>36</v>
      </c>
      <c r="K34" s="147">
        <f>[5]Sheet0!L31</f>
        <v>3.3927777777777779E-2</v>
      </c>
      <c r="L34">
        <f>RANK(K34,K5:K87,1)</f>
        <v>31</v>
      </c>
      <c r="M34" s="147">
        <f t="shared" si="0"/>
        <v>4.855659722222222E-2</v>
      </c>
      <c r="N34">
        <f>RANK(M34,M5:M87,1)</f>
        <v>32</v>
      </c>
      <c r="O34" s="147">
        <f>[5]Sheet0!P31</f>
        <v>1.9990856481481481E-2</v>
      </c>
      <c r="P34">
        <f>RANK(O34,O5:O87,1)</f>
        <v>30</v>
      </c>
      <c r="Q34" s="7" t="str">
        <f>[5]Sheet0!R31</f>
        <v>1:38:42,50</v>
      </c>
      <c r="R34" s="8">
        <v>39</v>
      </c>
      <c r="S34" s="8">
        <v>70</v>
      </c>
    </row>
    <row r="35" spans="1:19" ht="12.75" customHeight="1">
      <c r="A35" s="7">
        <v>31</v>
      </c>
      <c r="B35" t="str">
        <f>_xlfn.CONCAT([5]Sheet0!D32," ",[5]Sheet0!C32)</f>
        <v>Mikoláš Jan</v>
      </c>
      <c r="C35" t="str">
        <f>IF([5]Sheet0!H32="","",[5]Sheet0!H32)</f>
        <v>Trisk České Budějovice</v>
      </c>
      <c r="D35" t="str">
        <f>[5]Sheet0!F32</f>
        <v>1961</v>
      </c>
      <c r="E35">
        <f>[5]Sheet0!B32</f>
        <v>7</v>
      </c>
      <c r="F35" s="10" t="s">
        <v>100</v>
      </c>
      <c r="G35" s="7" t="str">
        <f>LEFT([5]Sheet0!G32,2)</f>
        <v>M6</v>
      </c>
      <c r="H35" s="7">
        <f>[5]Sheet0!T32</f>
        <v>3</v>
      </c>
      <c r="I35" s="147">
        <f>[5]Sheet0!I32</f>
        <v>1.264375E-2</v>
      </c>
      <c r="J35">
        <f>RANK(I35,I5:I87,1)</f>
        <v>29</v>
      </c>
      <c r="K35" s="147">
        <f>[5]Sheet0!L32</f>
        <v>3.452627314814815E-2</v>
      </c>
      <c r="L35">
        <f>RANK(K35,K5:K87,1)</f>
        <v>34</v>
      </c>
      <c r="M35" s="147">
        <f t="shared" si="0"/>
        <v>4.8748495370370369E-2</v>
      </c>
      <c r="N35">
        <f>RANK(M35,M5:M87,1)</f>
        <v>33</v>
      </c>
      <c r="O35" s="147">
        <f>[5]Sheet0!P32</f>
        <v>2.0119097222222222E-2</v>
      </c>
      <c r="P35">
        <f>RANK(O35,O5:O87,1)</f>
        <v>31</v>
      </c>
      <c r="Q35" s="7" t="str">
        <f>[5]Sheet0!R32</f>
        <v>1:39:10,16</v>
      </c>
      <c r="R35" s="8">
        <v>43</v>
      </c>
      <c r="S35" s="8">
        <v>69</v>
      </c>
    </row>
    <row r="36" spans="1:19" ht="12.75" customHeight="1">
      <c r="A36" s="7">
        <v>32</v>
      </c>
      <c r="B36" t="str">
        <f>_xlfn.CONCAT([5]Sheet0!D33," ",[5]Sheet0!C33)</f>
        <v>Křížek Miroslav</v>
      </c>
      <c r="C36" t="str">
        <f>IF([5]Sheet0!H33="","",[5]Sheet0!H33)</f>
        <v>Kaplice</v>
      </c>
      <c r="D36" t="str">
        <f>[5]Sheet0!F33</f>
        <v>1976</v>
      </c>
      <c r="E36">
        <f>[5]Sheet0!B33</f>
        <v>35</v>
      </c>
      <c r="F36" s="10" t="s">
        <v>100</v>
      </c>
      <c r="G36" s="7" t="str">
        <f>LEFT([5]Sheet0!G33,2)</f>
        <v>M4</v>
      </c>
      <c r="H36" s="7">
        <f>[5]Sheet0!T33</f>
        <v>15</v>
      </c>
      <c r="I36" s="147">
        <f>[5]Sheet0!I33</f>
        <v>1.2188194444444444E-2</v>
      </c>
      <c r="J36">
        <f>RANK(I36,I5:I87,1)</f>
        <v>24</v>
      </c>
      <c r="K36" s="147">
        <f>[5]Sheet0!L33</f>
        <v>3.4378935185185186E-2</v>
      </c>
      <c r="L36">
        <f>RANK(K36,K5:K87,1)</f>
        <v>33</v>
      </c>
      <c r="M36" s="147">
        <f t="shared" si="0"/>
        <v>4.8532638888888896E-2</v>
      </c>
      <c r="N36">
        <f>RANK(M36,M5:M87,1)</f>
        <v>31</v>
      </c>
      <c r="O36" s="147">
        <f>[5]Sheet0!P33</f>
        <v>2.1363425925925925E-2</v>
      </c>
      <c r="P36">
        <f>RANK(O36,O5:O87,1)</f>
        <v>35</v>
      </c>
      <c r="Q36" s="7" t="str">
        <f>[5]Sheet0!R33</f>
        <v>1:40:39,02</v>
      </c>
      <c r="R36" s="8">
        <v>30</v>
      </c>
      <c r="S36" s="8">
        <v>68</v>
      </c>
    </row>
    <row r="37" spans="1:19" ht="12.75" customHeight="1">
      <c r="A37" s="7">
        <v>33</v>
      </c>
      <c r="B37" t="str">
        <f>_xlfn.CONCAT([5]Sheet0!D34," ",[5]Sheet0!C34)</f>
        <v>Kubata Vít</v>
      </c>
      <c r="C37" t="str">
        <f>IF([5]Sheet0!H34="","",[5]Sheet0!H34)</f>
        <v>Radimovice</v>
      </c>
      <c r="D37" t="str">
        <f>[5]Sheet0!F34</f>
        <v>2007</v>
      </c>
      <c r="E37">
        <f>[5]Sheet0!B34</f>
        <v>18</v>
      </c>
      <c r="G37" s="7" t="str">
        <f>LEFT([5]Sheet0!G34,2)</f>
        <v>M1</v>
      </c>
      <c r="H37" s="7">
        <f>[5]Sheet0!T34</f>
        <v>1</v>
      </c>
      <c r="I37" s="147">
        <f>[5]Sheet0!I34</f>
        <v>1.289386574074074E-2</v>
      </c>
      <c r="J37">
        <f>RANK(I37,I5:I87,1)</f>
        <v>32</v>
      </c>
      <c r="K37" s="147">
        <f>[5]Sheet0!L34</f>
        <v>3.3825694444444443E-2</v>
      </c>
      <c r="L37">
        <f>RANK(K37,K5:K87,1)</f>
        <v>30</v>
      </c>
      <c r="M37" s="147">
        <f t="shared" si="0"/>
        <v>4.9372685185185186E-2</v>
      </c>
      <c r="N37">
        <f>RANK(M37,M5:M87,1)</f>
        <v>34</v>
      </c>
      <c r="O37" s="147">
        <f>[5]Sheet0!P34</f>
        <v>2.0878240740740742E-2</v>
      </c>
      <c r="P37">
        <f>RANK(O37,O5:O87,1)</f>
        <v>32</v>
      </c>
      <c r="Q37" s="7" t="str">
        <f>[5]Sheet0!R34</f>
        <v>1:41:09,68</v>
      </c>
    </row>
    <row r="38" spans="1:19" ht="12.75" customHeight="1">
      <c r="A38" s="7">
        <v>34</v>
      </c>
      <c r="B38" t="str">
        <f>_xlfn.CONCAT([5]Sheet0!D35," ",[5]Sheet0!C35)</f>
        <v>Kubata Vilem</v>
      </c>
      <c r="C38" t="str">
        <f>IF([5]Sheet0!H35="","",[5]Sheet0!H35)</f>
        <v>Radimovice</v>
      </c>
      <c r="D38" t="str">
        <f>[5]Sheet0!F35</f>
        <v>2008</v>
      </c>
      <c r="E38">
        <f>[5]Sheet0!B35</f>
        <v>19</v>
      </c>
      <c r="G38" s="7" t="str">
        <f>LEFT([5]Sheet0!G35,2)</f>
        <v>M1</v>
      </c>
      <c r="H38" s="7">
        <f>[5]Sheet0!T35</f>
        <v>2</v>
      </c>
      <c r="I38" s="147">
        <f>[5]Sheet0!I35</f>
        <v>1.2910300925925926E-2</v>
      </c>
      <c r="J38">
        <f>RANK(I38,I5:I87,1)</f>
        <v>33</v>
      </c>
      <c r="K38" s="147">
        <f>[5]Sheet0!L35</f>
        <v>3.3822685185185185E-2</v>
      </c>
      <c r="L38">
        <f>RANK(K38,K5:K87,1)</f>
        <v>29</v>
      </c>
      <c r="M38" s="147">
        <f t="shared" si="0"/>
        <v>4.9377662037037043E-2</v>
      </c>
      <c r="N38">
        <f>RANK(M38,M5:M87,1)</f>
        <v>35</v>
      </c>
      <c r="O38" s="147">
        <f>[5]Sheet0!P35</f>
        <v>2.0878472222222222E-2</v>
      </c>
      <c r="P38">
        <f>RANK(O38,O5:O87,1)</f>
        <v>33</v>
      </c>
      <c r="Q38" s="7" t="str">
        <f>[5]Sheet0!R35</f>
        <v>1:41:10,13</v>
      </c>
    </row>
    <row r="39" spans="1:19" ht="12.75" customHeight="1">
      <c r="A39" s="7">
        <v>35</v>
      </c>
      <c r="B39" t="str">
        <f>_xlfn.CONCAT([5]Sheet0!D36," ",[5]Sheet0!C36)</f>
        <v>Valdauf Radim</v>
      </c>
      <c r="C39" t="str">
        <f>IF([5]Sheet0!H36="","",[5]Sheet0!H36)</f>
        <v>Hluboká nad Vltavou</v>
      </c>
      <c r="D39" t="str">
        <f>[5]Sheet0!F36</f>
        <v>1965</v>
      </c>
      <c r="E39">
        <f>[5]Sheet0!B36</f>
        <v>41</v>
      </c>
      <c r="F39" s="10" t="s">
        <v>100</v>
      </c>
      <c r="G39" s="7" t="str">
        <f>LEFT([5]Sheet0!G36,2)</f>
        <v>M5</v>
      </c>
      <c r="H39" s="7">
        <f>[5]Sheet0!T36</f>
        <v>7</v>
      </c>
      <c r="I39" s="147">
        <f>[5]Sheet0!I36</f>
        <v>1.3072916666666667E-2</v>
      </c>
      <c r="J39">
        <f>RANK(I39,I5:I87,1)</f>
        <v>34</v>
      </c>
      <c r="K39" s="147">
        <f>[5]Sheet0!L36</f>
        <v>3.3763657407407409E-2</v>
      </c>
      <c r="L39">
        <f>RANK(K39,K5:K87,1)</f>
        <v>28</v>
      </c>
      <c r="M39" s="147">
        <f t="shared" si="0"/>
        <v>4.8456481481481489E-2</v>
      </c>
      <c r="N39">
        <f>RANK(M39,M5:M87,1)</f>
        <v>30</v>
      </c>
      <c r="O39" s="147">
        <f>[5]Sheet0!P36</f>
        <v>2.3547453703703702E-2</v>
      </c>
      <c r="P39">
        <f>RANK(O39,O5:O87,1)</f>
        <v>39</v>
      </c>
      <c r="Q39" s="7" t="str">
        <f>[5]Sheet0!R36</f>
        <v>1:43:41,14</v>
      </c>
      <c r="R39" s="8">
        <v>38</v>
      </c>
      <c r="S39" s="8">
        <v>67</v>
      </c>
    </row>
    <row r="40" spans="1:19" ht="12.75" customHeight="1">
      <c r="A40" s="7">
        <v>36</v>
      </c>
      <c r="B40" t="str">
        <f>_xlfn.CONCAT([5]Sheet0!D37," ",[5]Sheet0!C37)</f>
        <v>Sirová Lucie</v>
      </c>
      <c r="C40" t="str">
        <f>IF([5]Sheet0!H37="","",[5]Sheet0!H37)</f>
        <v>Girlsonfire, Hlincová Hora - Kodetka</v>
      </c>
      <c r="D40" t="str">
        <f>[5]Sheet0!F37</f>
        <v>1975</v>
      </c>
      <c r="E40">
        <f>[5]Sheet0!B37</f>
        <v>31</v>
      </c>
      <c r="F40" s="10" t="s">
        <v>100</v>
      </c>
      <c r="G40" s="7" t="str">
        <f>LEFT([5]Sheet0!G37,2)</f>
        <v>Z4</v>
      </c>
      <c r="H40" s="7">
        <f>[5]Sheet0!T37</f>
        <v>3</v>
      </c>
      <c r="I40" s="147">
        <f>[5]Sheet0!I37</f>
        <v>1.4883564814814815E-2</v>
      </c>
      <c r="J40">
        <f>RANK(I40,I5:I87,1)</f>
        <v>40</v>
      </c>
      <c r="K40" s="147">
        <f>[5]Sheet0!L37</f>
        <v>3.8620254629629626E-2</v>
      </c>
      <c r="L40">
        <f>RANK(K40,K5:K87,1)</f>
        <v>37</v>
      </c>
      <c r="M40" s="147">
        <f t="shared" si="0"/>
        <v>5.5286111111111112E-2</v>
      </c>
      <c r="N40">
        <f>RANK(M40,M5:M87,1)</f>
        <v>39</v>
      </c>
      <c r="O40" s="147">
        <f>[5]Sheet0!P37</f>
        <v>1.8523842592592592E-2</v>
      </c>
      <c r="P40">
        <f>RANK(O40,O5:O87,1)</f>
        <v>22</v>
      </c>
      <c r="Q40" s="7" t="str">
        <f>[5]Sheet0!R37</f>
        <v>1:46:17,18</v>
      </c>
      <c r="R40" s="8">
        <v>43</v>
      </c>
      <c r="S40" s="8">
        <v>89</v>
      </c>
    </row>
    <row r="41" spans="1:19" ht="12.75" customHeight="1">
      <c r="A41" s="7">
        <v>37</v>
      </c>
      <c r="B41" t="str">
        <f>_xlfn.CONCAT([5]Sheet0!D38," ",[5]Sheet0!C38)</f>
        <v>Jahoda Vladimír</v>
      </c>
      <c r="C41" t="str">
        <f>IF([5]Sheet0!H38="","",[5]Sheet0!H38)</f>
        <v>TT Tálín</v>
      </c>
      <c r="D41" t="str">
        <f>[5]Sheet0!F38</f>
        <v>1963</v>
      </c>
      <c r="E41">
        <f>[5]Sheet0!B38</f>
        <v>2</v>
      </c>
      <c r="F41" s="10" t="s">
        <v>100</v>
      </c>
      <c r="G41" s="7" t="str">
        <f>LEFT([5]Sheet0!G38,2)</f>
        <v>M6</v>
      </c>
      <c r="H41" s="7">
        <f>[5]Sheet0!T38</f>
        <v>4</v>
      </c>
      <c r="I41" s="147">
        <f>[5]Sheet0!I38</f>
        <v>1.2207175925925927E-2</v>
      </c>
      <c r="J41">
        <f>RANK(I41,I5:I87,1)</f>
        <v>25</v>
      </c>
      <c r="K41" s="147">
        <f>[5]Sheet0!L38</f>
        <v>3.8635532407407407E-2</v>
      </c>
      <c r="L41">
        <f>RANK(K41,K5:K87,1)</f>
        <v>38</v>
      </c>
      <c r="M41" s="147">
        <f t="shared" si="0"/>
        <v>5.2531712962962968E-2</v>
      </c>
      <c r="N41">
        <f>RANK(M41,M5:M87,1)</f>
        <v>37</v>
      </c>
      <c r="O41" s="147">
        <f>[5]Sheet0!P38</f>
        <v>2.2445833333333332E-2</v>
      </c>
      <c r="P41">
        <f>RANK(O41,O5:O87,1)</f>
        <v>37</v>
      </c>
      <c r="Q41" s="7" t="str">
        <f>[5]Sheet0!R38</f>
        <v>1:47:58,06</v>
      </c>
      <c r="R41" s="8">
        <v>41</v>
      </c>
      <c r="S41" s="8">
        <v>66</v>
      </c>
    </row>
    <row r="42" spans="1:19" ht="12.75" customHeight="1">
      <c r="A42" s="7">
        <v>38</v>
      </c>
      <c r="B42" t="str">
        <f>_xlfn.CONCAT([5]Sheet0!D39," ",[5]Sheet0!C39)</f>
        <v>Trizmová Ivana</v>
      </c>
      <c r="C42" t="str">
        <f>IF([5]Sheet0!H39="","",[5]Sheet0!H39)</f>
        <v>České Budějovice</v>
      </c>
      <c r="D42" t="str">
        <f>[5]Sheet0!F39</f>
        <v>1992</v>
      </c>
      <c r="E42">
        <f>[5]Sheet0!B39</f>
        <v>1</v>
      </c>
      <c r="F42" s="10" t="s">
        <v>100</v>
      </c>
      <c r="G42" s="7" t="str">
        <f>LEFT([5]Sheet0!G39,2)</f>
        <v>Z3</v>
      </c>
      <c r="H42" s="7">
        <f>[5]Sheet0!T39</f>
        <v>2</v>
      </c>
      <c r="I42" s="147">
        <f>[5]Sheet0!I39</f>
        <v>1.148298611111111E-2</v>
      </c>
      <c r="J42">
        <f>RANK(I42,I5:I87,1)</f>
        <v>21</v>
      </c>
      <c r="K42" s="147">
        <f>[5]Sheet0!L39</f>
        <v>3.9466203703703705E-2</v>
      </c>
      <c r="L42">
        <f>RANK(K42,K5:K87,1)</f>
        <v>39</v>
      </c>
      <c r="M42" s="147">
        <f t="shared" si="0"/>
        <v>5.2265162037037044E-2</v>
      </c>
      <c r="N42">
        <f>RANK(M42,M5:M87,1)</f>
        <v>36</v>
      </c>
      <c r="O42" s="147">
        <f>[5]Sheet0!P39</f>
        <v>2.2966782407407408E-2</v>
      </c>
      <c r="P42">
        <f>RANK(O42,O5:O87,1)</f>
        <v>38</v>
      </c>
      <c r="Q42" s="7" t="str">
        <f>[5]Sheet0!R39</f>
        <v>1:48:20,04</v>
      </c>
      <c r="R42" s="8">
        <v>46</v>
      </c>
      <c r="S42" s="8">
        <v>88</v>
      </c>
    </row>
    <row r="43" spans="1:19" ht="12.75" customHeight="1">
      <c r="A43" s="7">
        <v>39</v>
      </c>
      <c r="B43" t="str">
        <f>_xlfn.CONCAT([5]Sheet0!D40," ",[5]Sheet0!C40)</f>
        <v>Plíhal Ondřej</v>
      </c>
      <c r="C43" t="str">
        <f>IF([5]Sheet0!H40="","",[5]Sheet0!H40)</f>
        <v>Hlincová Hora</v>
      </c>
      <c r="D43" t="str">
        <f>[5]Sheet0!F40</f>
        <v>1987</v>
      </c>
      <c r="E43">
        <f>[5]Sheet0!B40</f>
        <v>12</v>
      </c>
      <c r="F43" s="10" t="s">
        <v>100</v>
      </c>
      <c r="G43" s="7" t="str">
        <f>LEFT([5]Sheet0!G40,2)</f>
        <v>M3</v>
      </c>
      <c r="H43" s="7">
        <f>[5]Sheet0!T40</f>
        <v>2</v>
      </c>
      <c r="I43" s="147">
        <f>[5]Sheet0!I40</f>
        <v>1.493252314814815E-2</v>
      </c>
      <c r="J43">
        <f>RANK(I43,I5:I87,1)</f>
        <v>41</v>
      </c>
      <c r="K43" s="147">
        <f>[5]Sheet0!L40</f>
        <v>4.1236689814814813E-2</v>
      </c>
      <c r="L43">
        <f>RANK(K43,K5:K87,1)</f>
        <v>40</v>
      </c>
      <c r="M43" s="147">
        <f t="shared" si="0"/>
        <v>5.7954398148148137E-2</v>
      </c>
      <c r="N43">
        <f>RANK(M43,M5:M87,1)</f>
        <v>40</v>
      </c>
      <c r="O43" s="147">
        <f>[5]Sheet0!P40</f>
        <v>2.2103356481481481E-2</v>
      </c>
      <c r="P43">
        <f>RANK(O43,O5:O87,1)</f>
        <v>36</v>
      </c>
      <c r="Q43" s="7" t="str">
        <f>[5]Sheet0!R40</f>
        <v>1:55:16,99</v>
      </c>
      <c r="R43" s="8">
        <v>46</v>
      </c>
      <c r="S43" s="8">
        <v>65</v>
      </c>
    </row>
    <row r="44" spans="1:19" ht="12.75" customHeight="1">
      <c r="A44" s="7">
        <v>40</v>
      </c>
      <c r="B44" t="str">
        <f>_xlfn.CONCAT([5]Sheet0!D41," ",[5]Sheet0!C41)</f>
        <v>Smetana Jiří</v>
      </c>
      <c r="C44" t="str">
        <f>IF([5]Sheet0!H41="","",[5]Sheet0!H41)</f>
        <v>Čiho Č.K.</v>
      </c>
      <c r="D44" t="str">
        <f>[5]Sheet0!F41</f>
        <v>1953</v>
      </c>
      <c r="E44">
        <f>[5]Sheet0!B41</f>
        <v>32</v>
      </c>
      <c r="F44" s="10" t="s">
        <v>100</v>
      </c>
      <c r="G44" s="7" t="str">
        <f>LEFT([5]Sheet0!G41,2)</f>
        <v>M7</v>
      </c>
      <c r="H44" s="7">
        <f>[5]Sheet0!T41</f>
        <v>1</v>
      </c>
      <c r="I44" s="147">
        <f>[5]Sheet0!I41</f>
        <v>1.3715046296296296E-2</v>
      </c>
      <c r="J44">
        <f>RANK(I44,I5:I87,1)</f>
        <v>37</v>
      </c>
      <c r="K44" s="147">
        <f>[5]Sheet0!L41</f>
        <v>3.7578819444444446E-2</v>
      </c>
      <c r="L44">
        <f>RANK(K44,K5:K87,1)</f>
        <v>36</v>
      </c>
      <c r="M44" s="147">
        <f t="shared" si="0"/>
        <v>5.2895717592592588E-2</v>
      </c>
      <c r="N44">
        <f>RANK(M44,M5:M87,1)</f>
        <v>38</v>
      </c>
      <c r="O44" s="147">
        <f>[5]Sheet0!P41</f>
        <v>2.7851388888888891E-2</v>
      </c>
      <c r="P44">
        <f>RANK(O44,O5:O87,1)</f>
        <v>40</v>
      </c>
      <c r="Q44" s="7" t="str">
        <f>[5]Sheet0!R41</f>
        <v>1:56:16,55</v>
      </c>
      <c r="R44" s="8">
        <v>50</v>
      </c>
      <c r="S44" s="8">
        <v>64</v>
      </c>
    </row>
    <row r="45" spans="1:19" ht="12.75" customHeight="1">
      <c r="A45" s="7">
        <v>41</v>
      </c>
      <c r="B45" t="str">
        <f>_xlfn.CONCAT([5]Sheet0!D42," ",[5]Sheet0!C42)</f>
        <v>Rudolf Michael</v>
      </c>
      <c r="C45" t="str">
        <f>IF([5]Sheet0!H42="","",[5]Sheet0!H42)</f>
        <v>Vítkov Schody</v>
      </c>
      <c r="D45" t="str">
        <f>[5]Sheet0!F42</f>
        <v>1970</v>
      </c>
      <c r="E45">
        <f>[5]Sheet0!B42</f>
        <v>27</v>
      </c>
      <c r="G45" s="7" t="str">
        <f>LEFT([5]Sheet0!G42,2)</f>
        <v>M5</v>
      </c>
      <c r="H45" s="7">
        <f>[5]Sheet0!T42</f>
        <v>8</v>
      </c>
      <c r="I45" s="147">
        <f>[5]Sheet0!I42</f>
        <v>1.4226967592592593E-2</v>
      </c>
      <c r="J45">
        <f>RANK(I45,I5:I87,1)</f>
        <v>38</v>
      </c>
      <c r="K45" s="151" t="str">
        <f>[5]Sheet0!L42</f>
        <v>1:04:06,92</v>
      </c>
      <c r="L45">
        <v>41</v>
      </c>
      <c r="M45" s="147">
        <f t="shared" si="0"/>
        <v>6.1463194444444452E-2</v>
      </c>
      <c r="N45">
        <f>RANK(M45,M5:M87,1)</f>
        <v>41</v>
      </c>
      <c r="O45" s="147">
        <f>[5]Sheet0!P42</f>
        <v>3.1090393518518517E-2</v>
      </c>
      <c r="P45">
        <f>RANK(O45,O5:O87,1)</f>
        <v>41</v>
      </c>
      <c r="Q45" s="7" t="str">
        <f>[5]Sheet0!R42</f>
        <v>2:13:16,63</v>
      </c>
    </row>
    <row r="46" spans="1:19" ht="12.75" customHeight="1">
      <c r="D46"/>
      <c r="F46" s="7"/>
      <c r="G46" s="7"/>
      <c r="H46" s="7"/>
      <c r="I46" s="147"/>
      <c r="J46"/>
      <c r="K46" s="108"/>
      <c r="L46"/>
      <c r="M46" s="108"/>
      <c r="N46"/>
      <c r="O46" s="108"/>
      <c r="P46"/>
      <c r="Q46" s="109"/>
    </row>
    <row r="47" spans="1:19" ht="12.75" customHeight="1">
      <c r="D47"/>
      <c r="F47" s="7"/>
      <c r="G47" s="7"/>
      <c r="H47" s="7"/>
      <c r="I47" s="147"/>
      <c r="J47"/>
      <c r="K47" s="108"/>
      <c r="L47"/>
      <c r="M47" s="108"/>
      <c r="N47"/>
      <c r="O47" s="108"/>
      <c r="P47"/>
      <c r="Q47" s="109"/>
    </row>
    <row r="48" spans="1:19" ht="12.75" customHeight="1">
      <c r="D48"/>
      <c r="F48" s="7"/>
      <c r="G48" s="7"/>
      <c r="H48" s="7"/>
      <c r="I48" s="108"/>
      <c r="J48"/>
      <c r="K48" s="108"/>
      <c r="L48"/>
      <c r="M48" s="108"/>
      <c r="N48"/>
      <c r="O48" s="108"/>
      <c r="P48"/>
      <c r="Q48" s="109"/>
    </row>
    <row r="49" spans="4:17" ht="12.75" customHeight="1">
      <c r="D49"/>
      <c r="F49" s="7"/>
      <c r="G49" s="7"/>
      <c r="H49" s="7"/>
      <c r="I49" s="108"/>
      <c r="J49"/>
      <c r="K49" s="108"/>
      <c r="L49"/>
      <c r="M49" s="108"/>
      <c r="N49"/>
      <c r="O49" s="108"/>
      <c r="P49"/>
      <c r="Q49" s="109"/>
    </row>
    <row r="50" spans="4:17" ht="12.75" customHeight="1">
      <c r="D50"/>
      <c r="F50" s="7"/>
      <c r="G50" s="7"/>
      <c r="H50" s="7"/>
      <c r="I50" s="108"/>
      <c r="J50"/>
      <c r="K50" s="108"/>
      <c r="L50"/>
      <c r="M50" s="108"/>
      <c r="N50"/>
      <c r="O50" s="108"/>
      <c r="P50"/>
      <c r="Q50" s="109"/>
    </row>
    <row r="51" spans="4:17" ht="12.75" customHeight="1">
      <c r="D51"/>
      <c r="F51" s="7"/>
      <c r="G51" s="7"/>
      <c r="H51" s="7"/>
      <c r="I51" s="108"/>
      <c r="J51"/>
      <c r="K51" s="108"/>
      <c r="L51"/>
      <c r="M51" s="108"/>
      <c r="N51"/>
      <c r="O51" s="108"/>
      <c r="P51"/>
      <c r="Q51" s="109"/>
    </row>
    <row r="52" spans="4:17" ht="12.75" customHeight="1">
      <c r="J52"/>
      <c r="L52"/>
      <c r="N52"/>
      <c r="P52"/>
    </row>
    <row r="53" spans="4:17" ht="12.75" customHeight="1">
      <c r="J53"/>
      <c r="L53"/>
      <c r="N53"/>
      <c r="P53"/>
    </row>
    <row r="54" spans="4:17" ht="12.75" customHeight="1">
      <c r="J54"/>
      <c r="L54"/>
      <c r="N54"/>
      <c r="P54"/>
    </row>
    <row r="55" spans="4:17" ht="12.75" customHeight="1">
      <c r="J55"/>
      <c r="L55"/>
      <c r="N55"/>
      <c r="P55"/>
    </row>
    <row r="56" spans="4:17" ht="12.75" customHeight="1">
      <c r="J56"/>
      <c r="L56"/>
      <c r="N56"/>
      <c r="P56"/>
    </row>
    <row r="57" spans="4:17" ht="12.75" customHeight="1">
      <c r="J57"/>
      <c r="L57"/>
      <c r="N57"/>
      <c r="P57"/>
    </row>
    <row r="58" spans="4:17" ht="12.75" customHeight="1">
      <c r="J58"/>
      <c r="L58"/>
      <c r="N58"/>
      <c r="P58"/>
    </row>
    <row r="59" spans="4:17" ht="12.75" customHeight="1">
      <c r="J59"/>
      <c r="L59"/>
      <c r="N59"/>
      <c r="P59"/>
    </row>
    <row r="60" spans="4:17" ht="12.75" customHeight="1">
      <c r="J60"/>
      <c r="L60"/>
      <c r="N60"/>
      <c r="P60"/>
    </row>
    <row r="61" spans="4:17" ht="12.75" customHeight="1">
      <c r="J61"/>
      <c r="L61"/>
      <c r="N61"/>
      <c r="P61"/>
    </row>
    <row r="62" spans="4:17" ht="12.75" customHeight="1">
      <c r="J62"/>
      <c r="L62"/>
      <c r="N62"/>
      <c r="P62"/>
    </row>
    <row r="63" spans="4:17" ht="12.75" customHeight="1">
      <c r="J63"/>
      <c r="L63"/>
      <c r="N63"/>
      <c r="P63"/>
    </row>
    <row r="64" spans="4:17" ht="12.75" customHeight="1">
      <c r="J64"/>
      <c r="L64"/>
      <c r="N64"/>
      <c r="P64"/>
    </row>
    <row r="65" spans="10:16" ht="12.75" customHeight="1">
      <c r="J65"/>
      <c r="L65"/>
      <c r="N65"/>
      <c r="P65"/>
    </row>
    <row r="66" spans="10:16" ht="12.75" customHeight="1">
      <c r="J66"/>
      <c r="L66"/>
      <c r="N66"/>
      <c r="P66"/>
    </row>
    <row r="67" spans="10:16" ht="12.75" customHeight="1">
      <c r="J67"/>
      <c r="L67"/>
      <c r="N67"/>
      <c r="P67"/>
    </row>
    <row r="68" spans="10:16" ht="12.75" customHeight="1">
      <c r="J68"/>
      <c r="L68"/>
      <c r="N68"/>
      <c r="P68"/>
    </row>
    <row r="69" spans="10:16" ht="12.75" customHeight="1">
      <c r="J69"/>
      <c r="L69"/>
      <c r="N69"/>
      <c r="P69"/>
    </row>
    <row r="70" spans="10:16" ht="12.75" customHeight="1">
      <c r="J70"/>
      <c r="L70"/>
      <c r="N70"/>
      <c r="P70"/>
    </row>
    <row r="71" spans="10:16" ht="12.75" customHeight="1">
      <c r="J71"/>
      <c r="L71"/>
      <c r="N71"/>
      <c r="P71"/>
    </row>
    <row r="72" spans="10:16" ht="12.75" customHeight="1">
      <c r="J72"/>
      <c r="L72"/>
      <c r="N72"/>
      <c r="P72"/>
    </row>
    <row r="73" spans="10:16" ht="12.75" customHeight="1">
      <c r="J73"/>
      <c r="L73"/>
      <c r="N73"/>
      <c r="P73"/>
    </row>
    <row r="74" spans="10:16" ht="12.75" customHeight="1">
      <c r="J74"/>
      <c r="L74"/>
      <c r="N74"/>
      <c r="P74"/>
    </row>
    <row r="75" spans="10:16" ht="12.75" customHeight="1">
      <c r="J75"/>
      <c r="L75"/>
      <c r="N75"/>
      <c r="P75"/>
    </row>
    <row r="76" spans="10:16" ht="12.75" customHeight="1">
      <c r="J76"/>
      <c r="L76"/>
      <c r="N76"/>
      <c r="P76"/>
    </row>
    <row r="77" spans="10:16" ht="12.75" customHeight="1">
      <c r="J77"/>
      <c r="L77"/>
      <c r="N77"/>
      <c r="P77"/>
    </row>
    <row r="78" spans="10:16" ht="12.75" customHeight="1">
      <c r="J78"/>
      <c r="L78"/>
      <c r="N78"/>
      <c r="P78"/>
    </row>
    <row r="79" spans="10:16" ht="12.75" customHeight="1">
      <c r="J79"/>
      <c r="L79"/>
      <c r="N79"/>
      <c r="P79"/>
    </row>
    <row r="80" spans="10:16" ht="12.75" customHeight="1">
      <c r="J80"/>
      <c r="L80"/>
      <c r="N80"/>
      <c r="P80"/>
    </row>
    <row r="81" spans="10:16" ht="12.75" customHeight="1">
      <c r="J81"/>
      <c r="L81"/>
      <c r="N81"/>
      <c r="P81"/>
    </row>
    <row r="82" spans="10:16" ht="12.75" customHeight="1">
      <c r="J82"/>
      <c r="L82"/>
      <c r="N82"/>
      <c r="P82"/>
    </row>
    <row r="83" spans="10:16" ht="12.75" customHeight="1">
      <c r="J83"/>
      <c r="L83"/>
      <c r="N83"/>
      <c r="P83"/>
    </row>
    <row r="84" spans="10:16" ht="12.75" customHeight="1">
      <c r="J84"/>
      <c r="L84"/>
      <c r="N84"/>
      <c r="P84"/>
    </row>
  </sheetData>
  <sheetProtection selectLockedCells="1" selectUnlockedCells="1"/>
  <mergeCells count="2">
    <mergeCell ref="A1:Q1"/>
    <mergeCell ref="A2:Q2"/>
  </mergeCells>
  <pageMargins left="0.78749999999999998" right="0.78749999999999998" top="0.39374999999999999" bottom="0.39374999999999999" header="0.51180555555555551" footer="0.51180555555555551"/>
  <pageSetup paperSize="9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S44"/>
  <sheetViews>
    <sheetView workbookViewId="0">
      <selection activeCell="A3" sqref="A3:IV3"/>
    </sheetView>
  </sheetViews>
  <sheetFormatPr defaultColWidth="8.81640625" defaultRowHeight="12.75" customHeight="1"/>
  <cols>
    <col min="1" max="1" width="4.26953125" style="7" customWidth="1"/>
    <col min="2" max="2" width="17.7265625" customWidth="1"/>
    <col min="3" max="3" width="19.1796875" customWidth="1"/>
    <col min="4" max="4" width="5.7265625" style="8" customWidth="1"/>
    <col min="5" max="5" width="4.26953125" customWidth="1"/>
    <col min="6" max="6" width="4.26953125" style="10" customWidth="1"/>
    <col min="7" max="7" width="4.26953125" style="11" customWidth="1"/>
    <col min="8" max="8" width="3.7265625" style="10" customWidth="1"/>
    <col min="9" max="9" width="9.1796875" customWidth="1"/>
    <col min="10" max="10" width="3.7265625" style="9" customWidth="1"/>
    <col min="11" max="11" width="8.7265625" customWidth="1"/>
    <col min="12" max="12" width="3.7265625" style="9" customWidth="1"/>
    <col min="13" max="13" width="8.7265625" customWidth="1"/>
    <col min="14" max="14" width="3.7265625" style="9" customWidth="1"/>
    <col min="15" max="15" width="8.7265625" customWidth="1"/>
    <col min="16" max="16" width="3.7265625" style="9" customWidth="1"/>
    <col min="17" max="17" width="8.7265625" style="11" customWidth="1"/>
    <col min="18" max="19" width="4.26953125" style="8" customWidth="1"/>
  </cols>
  <sheetData>
    <row r="1" spans="1:19" ht="15" customHeight="1">
      <c r="A1" s="201" t="s">
        <v>177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/>
      <c r="S1"/>
    </row>
    <row r="2" spans="1:19" ht="14.25" customHeight="1">
      <c r="A2" s="201" t="s">
        <v>178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/>
      <c r="S2"/>
    </row>
    <row r="3" spans="1:19" ht="12" customHeight="1">
      <c r="A3" s="12"/>
      <c r="D3"/>
      <c r="G3" s="12"/>
      <c r="H3" s="12"/>
      <c r="J3"/>
      <c r="L3"/>
      <c r="N3"/>
      <c r="P3"/>
      <c r="Q3" s="12"/>
      <c r="R3"/>
      <c r="S3"/>
    </row>
    <row r="4" spans="1:19" ht="15" customHeight="1">
      <c r="A4" s="14" t="s">
        <v>91</v>
      </c>
      <c r="B4" s="12" t="s">
        <v>1</v>
      </c>
      <c r="C4" s="12" t="s">
        <v>2</v>
      </c>
      <c r="D4" s="12" t="s">
        <v>3</v>
      </c>
      <c r="E4" s="12" t="s">
        <v>92</v>
      </c>
      <c r="F4" s="10" t="s">
        <v>93</v>
      </c>
      <c r="G4" s="12" t="s">
        <v>4</v>
      </c>
      <c r="H4" s="12" t="s">
        <v>5</v>
      </c>
      <c r="I4" s="12" t="s">
        <v>94</v>
      </c>
      <c r="J4" s="12" t="s">
        <v>5</v>
      </c>
      <c r="K4" s="12" t="s">
        <v>95</v>
      </c>
      <c r="L4" s="12" t="s">
        <v>5</v>
      </c>
      <c r="M4" s="12" t="s">
        <v>96</v>
      </c>
      <c r="N4" s="12" t="s">
        <v>5</v>
      </c>
      <c r="O4" s="12" t="s">
        <v>97</v>
      </c>
      <c r="P4" s="12" t="s">
        <v>5</v>
      </c>
      <c r="Q4" s="12" t="s">
        <v>98</v>
      </c>
      <c r="R4" s="7" t="s">
        <v>6</v>
      </c>
      <c r="S4" s="7" t="s">
        <v>7</v>
      </c>
    </row>
    <row r="5" spans="1:19" ht="12.75" customHeight="1">
      <c r="A5" s="7">
        <v>1</v>
      </c>
      <c r="B5" t="s">
        <v>29</v>
      </c>
      <c r="C5" t="s">
        <v>57</v>
      </c>
      <c r="D5">
        <v>1998</v>
      </c>
      <c r="E5">
        <v>3</v>
      </c>
      <c r="F5" s="10" t="s">
        <v>100</v>
      </c>
      <c r="G5" s="7" t="s">
        <v>46</v>
      </c>
      <c r="H5" s="7">
        <v>1</v>
      </c>
      <c r="I5" s="108">
        <v>9.7222222222222224E-3</v>
      </c>
      <c r="J5">
        <v>2</v>
      </c>
      <c r="K5" s="108">
        <v>3.8090277777777778E-2</v>
      </c>
      <c r="L5">
        <v>4</v>
      </c>
      <c r="M5" s="108">
        <v>4.7812500000000001E-2</v>
      </c>
      <c r="N5">
        <v>1</v>
      </c>
      <c r="O5" s="108">
        <v>1.4745370370370372E-2</v>
      </c>
      <c r="P5">
        <v>4</v>
      </c>
      <c r="Q5" s="109">
        <v>6.2557870370370375E-2</v>
      </c>
      <c r="R5" s="8">
        <v>50</v>
      </c>
      <c r="S5" s="8">
        <v>100</v>
      </c>
    </row>
    <row r="6" spans="1:19" ht="12.75" customHeight="1">
      <c r="A6" s="7">
        <v>2</v>
      </c>
      <c r="B6" t="s">
        <v>59</v>
      </c>
      <c r="C6" t="s">
        <v>38</v>
      </c>
      <c r="D6">
        <v>1982</v>
      </c>
      <c r="E6">
        <v>192</v>
      </c>
      <c r="F6" s="10" t="s">
        <v>100</v>
      </c>
      <c r="G6" s="7" t="s">
        <v>23</v>
      </c>
      <c r="H6" s="7">
        <v>1</v>
      </c>
      <c r="I6" s="108">
        <v>1.0497685185185186E-2</v>
      </c>
      <c r="J6">
        <v>6</v>
      </c>
      <c r="K6" s="108">
        <v>4.0057870370370369E-2</v>
      </c>
      <c r="L6">
        <v>9</v>
      </c>
      <c r="M6" s="108">
        <v>5.0555555555555555E-2</v>
      </c>
      <c r="N6">
        <v>4</v>
      </c>
      <c r="O6" s="108">
        <v>1.3553240740740741E-2</v>
      </c>
      <c r="P6">
        <v>1</v>
      </c>
      <c r="Q6" s="109">
        <v>6.4108796296296303E-2</v>
      </c>
      <c r="R6" s="8">
        <v>50</v>
      </c>
      <c r="S6" s="8">
        <v>96</v>
      </c>
    </row>
    <row r="7" spans="1:19" ht="12.75" customHeight="1">
      <c r="A7" s="7">
        <v>3</v>
      </c>
      <c r="B7" t="s">
        <v>51</v>
      </c>
      <c r="C7" t="s">
        <v>38</v>
      </c>
      <c r="D7">
        <v>1991</v>
      </c>
      <c r="E7">
        <v>184</v>
      </c>
      <c r="F7" s="10" t="s">
        <v>100</v>
      </c>
      <c r="G7" s="7" t="s">
        <v>46</v>
      </c>
      <c r="H7" s="7">
        <v>2</v>
      </c>
      <c r="I7" s="108">
        <v>1.0671296296296297E-2</v>
      </c>
      <c r="J7">
        <v>8</v>
      </c>
      <c r="K7" s="108">
        <v>3.8738425925925926E-2</v>
      </c>
      <c r="L7">
        <v>5</v>
      </c>
      <c r="M7" s="108">
        <v>4.9409722222222223E-2</v>
      </c>
      <c r="N7">
        <v>3</v>
      </c>
      <c r="O7" s="108">
        <v>1.4733796296296295E-2</v>
      </c>
      <c r="P7">
        <v>3</v>
      </c>
      <c r="Q7" s="109">
        <v>6.4143518518518516E-2</v>
      </c>
      <c r="R7" s="8">
        <v>46</v>
      </c>
      <c r="S7" s="8">
        <v>93</v>
      </c>
    </row>
    <row r="8" spans="1:19" ht="12.75" customHeight="1">
      <c r="A8" s="7">
        <v>4</v>
      </c>
      <c r="B8" t="s">
        <v>50</v>
      </c>
      <c r="C8" t="s">
        <v>57</v>
      </c>
      <c r="D8">
        <v>1976</v>
      </c>
      <c r="E8">
        <v>27</v>
      </c>
      <c r="F8" s="10" t="s">
        <v>100</v>
      </c>
      <c r="G8" s="7" t="s">
        <v>28</v>
      </c>
      <c r="H8" s="7">
        <v>1</v>
      </c>
      <c r="I8" s="108">
        <v>1.1574074074074075E-2</v>
      </c>
      <c r="J8">
        <v>12</v>
      </c>
      <c r="K8" s="108">
        <v>3.7789351851851852E-2</v>
      </c>
      <c r="L8">
        <v>1</v>
      </c>
      <c r="M8" s="108">
        <v>4.9363425925925929E-2</v>
      </c>
      <c r="N8">
        <v>2</v>
      </c>
      <c r="O8" s="108">
        <v>1.5601851851851851E-2</v>
      </c>
      <c r="P8">
        <v>6</v>
      </c>
      <c r="Q8" s="109">
        <v>6.4965277777777775E-2</v>
      </c>
      <c r="R8" s="8">
        <v>50</v>
      </c>
      <c r="S8" s="8">
        <v>91</v>
      </c>
    </row>
    <row r="9" spans="1:19" ht="12.75" customHeight="1">
      <c r="A9" s="7">
        <v>5</v>
      </c>
      <c r="B9" t="s">
        <v>62</v>
      </c>
      <c r="C9" t="s">
        <v>38</v>
      </c>
      <c r="D9">
        <v>1978</v>
      </c>
      <c r="E9">
        <v>22</v>
      </c>
      <c r="F9" s="10" t="s">
        <v>100</v>
      </c>
      <c r="G9" s="7" t="s">
        <v>28</v>
      </c>
      <c r="H9" s="7">
        <v>2</v>
      </c>
      <c r="I9" s="108">
        <v>1.2615740740740742E-2</v>
      </c>
      <c r="J9">
        <v>19</v>
      </c>
      <c r="K9" s="108">
        <v>3.8078703703703705E-2</v>
      </c>
      <c r="L9">
        <v>3</v>
      </c>
      <c r="M9" s="108">
        <v>5.0694444444444452E-2</v>
      </c>
      <c r="N9">
        <v>5</v>
      </c>
      <c r="O9" s="108">
        <v>1.4456018518518519E-2</v>
      </c>
      <c r="P9">
        <v>2</v>
      </c>
      <c r="Q9" s="109">
        <v>6.5150462962962966E-2</v>
      </c>
      <c r="R9" s="8">
        <v>46</v>
      </c>
      <c r="S9" s="8">
        <v>90</v>
      </c>
    </row>
    <row r="10" spans="1:19" ht="12.75" customHeight="1">
      <c r="A10" s="7">
        <v>6</v>
      </c>
      <c r="B10" t="s">
        <v>42</v>
      </c>
      <c r="C10" t="s">
        <v>57</v>
      </c>
      <c r="D10">
        <v>2000</v>
      </c>
      <c r="E10">
        <v>102</v>
      </c>
      <c r="F10" s="10" t="s">
        <v>100</v>
      </c>
      <c r="G10" s="7" t="s">
        <v>31</v>
      </c>
      <c r="H10" s="7">
        <v>1</v>
      </c>
      <c r="I10" s="108">
        <v>9.2361111111111116E-3</v>
      </c>
      <c r="J10">
        <v>1</v>
      </c>
      <c r="K10" s="108">
        <v>4.1493055555555554E-2</v>
      </c>
      <c r="L10">
        <v>11</v>
      </c>
      <c r="M10" s="108">
        <v>5.0729166666666665E-2</v>
      </c>
      <c r="N10">
        <v>6</v>
      </c>
      <c r="O10" s="108">
        <v>1.6689814814814817E-2</v>
      </c>
      <c r="P10">
        <v>13</v>
      </c>
      <c r="Q10" s="109">
        <v>6.7418981481481483E-2</v>
      </c>
      <c r="R10" s="8">
        <v>50</v>
      </c>
      <c r="S10" s="8">
        <v>89</v>
      </c>
    </row>
    <row r="11" spans="1:19" ht="12.75" customHeight="1">
      <c r="A11" s="7">
        <v>7</v>
      </c>
      <c r="B11" t="s">
        <v>139</v>
      </c>
      <c r="C11" t="s">
        <v>25</v>
      </c>
      <c r="D11">
        <v>1962</v>
      </c>
      <c r="E11">
        <v>16</v>
      </c>
      <c r="F11" s="10" t="s">
        <v>100</v>
      </c>
      <c r="G11" s="7" t="s">
        <v>49</v>
      </c>
      <c r="H11" s="7">
        <v>1</v>
      </c>
      <c r="I11" s="108">
        <v>1.2789351851851852E-2</v>
      </c>
      <c r="J11">
        <v>22</v>
      </c>
      <c r="K11" s="108">
        <v>3.8078703703703705E-2</v>
      </c>
      <c r="L11">
        <v>2</v>
      </c>
      <c r="M11" s="108">
        <v>5.0868055555555548E-2</v>
      </c>
      <c r="N11">
        <v>7</v>
      </c>
      <c r="O11" s="108">
        <v>1.6701388888888887E-2</v>
      </c>
      <c r="P11">
        <v>14</v>
      </c>
      <c r="Q11" s="109">
        <v>6.7569444444444446E-2</v>
      </c>
      <c r="R11" s="8">
        <v>50</v>
      </c>
      <c r="S11" s="8">
        <v>88</v>
      </c>
    </row>
    <row r="12" spans="1:19" ht="12.75" customHeight="1">
      <c r="A12" s="7">
        <v>8</v>
      </c>
      <c r="B12" t="s">
        <v>89</v>
      </c>
      <c r="C12" t="s">
        <v>63</v>
      </c>
      <c r="D12">
        <v>1990</v>
      </c>
      <c r="E12">
        <v>28</v>
      </c>
      <c r="F12" s="10" t="s">
        <v>100</v>
      </c>
      <c r="G12" s="7" t="s">
        <v>46</v>
      </c>
      <c r="H12" s="7">
        <v>3</v>
      </c>
      <c r="I12" s="108">
        <v>1.1666666666666667E-2</v>
      </c>
      <c r="J12">
        <v>13</v>
      </c>
      <c r="K12" s="108">
        <v>4.0173611111111111E-2</v>
      </c>
      <c r="L12">
        <v>10</v>
      </c>
      <c r="M12" s="108">
        <v>5.1840277777777777E-2</v>
      </c>
      <c r="N12">
        <v>10</v>
      </c>
      <c r="O12" s="108">
        <v>1.6076388888888887E-2</v>
      </c>
      <c r="P12">
        <v>8</v>
      </c>
      <c r="Q12" s="109">
        <v>6.7916666666666667E-2</v>
      </c>
      <c r="R12" s="8">
        <v>43</v>
      </c>
      <c r="S12" s="8">
        <v>87</v>
      </c>
    </row>
    <row r="13" spans="1:19" ht="12.75" customHeight="1">
      <c r="A13" s="7">
        <v>9</v>
      </c>
      <c r="B13" t="s">
        <v>159</v>
      </c>
      <c r="C13" t="s">
        <v>160</v>
      </c>
      <c r="D13">
        <v>1975</v>
      </c>
      <c r="E13">
        <v>191</v>
      </c>
      <c r="F13" s="10" t="s">
        <v>100</v>
      </c>
      <c r="G13" s="7" t="s">
        <v>28</v>
      </c>
      <c r="H13" s="7">
        <v>3</v>
      </c>
      <c r="I13" s="108">
        <v>1.2604166666666666E-2</v>
      </c>
      <c r="J13">
        <v>18</v>
      </c>
      <c r="K13" s="108">
        <v>3.9143518518518515E-2</v>
      </c>
      <c r="L13">
        <v>6</v>
      </c>
      <c r="M13" s="108">
        <v>5.1747685185185188E-2</v>
      </c>
      <c r="N13">
        <v>8</v>
      </c>
      <c r="O13" s="108">
        <v>1.6458333333333332E-2</v>
      </c>
      <c r="P13">
        <v>9</v>
      </c>
      <c r="Q13" s="109">
        <v>6.8206018518518527E-2</v>
      </c>
      <c r="R13" s="8">
        <v>43</v>
      </c>
      <c r="S13" s="8">
        <v>86</v>
      </c>
    </row>
    <row r="14" spans="1:19" ht="12.75" customHeight="1">
      <c r="A14" s="7">
        <v>10</v>
      </c>
      <c r="B14" t="s">
        <v>48</v>
      </c>
      <c r="C14" t="s">
        <v>99</v>
      </c>
      <c r="D14">
        <v>1961</v>
      </c>
      <c r="E14">
        <v>61</v>
      </c>
      <c r="F14" s="10" t="s">
        <v>100</v>
      </c>
      <c r="G14" s="7" t="s">
        <v>49</v>
      </c>
      <c r="H14" s="7">
        <v>2</v>
      </c>
      <c r="I14" s="108">
        <v>1.1793981481481482E-2</v>
      </c>
      <c r="J14">
        <v>14</v>
      </c>
      <c r="K14" s="108">
        <v>4.1597222222222223E-2</v>
      </c>
      <c r="L14">
        <v>12</v>
      </c>
      <c r="M14" s="108">
        <v>5.3391203703703705E-2</v>
      </c>
      <c r="N14">
        <v>13</v>
      </c>
      <c r="O14" s="108">
        <v>1.5590277777777778E-2</v>
      </c>
      <c r="P14">
        <v>5</v>
      </c>
      <c r="Q14" s="109">
        <v>6.8981481481481477E-2</v>
      </c>
      <c r="R14" s="8">
        <v>46</v>
      </c>
      <c r="S14" s="8">
        <v>85</v>
      </c>
    </row>
    <row r="15" spans="1:19" ht="12.75" customHeight="1">
      <c r="A15" s="7">
        <v>11</v>
      </c>
      <c r="B15" t="s">
        <v>45</v>
      </c>
      <c r="C15" t="s">
        <v>57</v>
      </c>
      <c r="D15">
        <v>1980</v>
      </c>
      <c r="E15">
        <v>69</v>
      </c>
      <c r="F15" s="10" t="s">
        <v>100</v>
      </c>
      <c r="G15" s="7" t="s">
        <v>23</v>
      </c>
      <c r="H15" s="7">
        <v>2</v>
      </c>
      <c r="I15" s="108">
        <v>9.8495370370370369E-3</v>
      </c>
      <c r="J15">
        <v>4</v>
      </c>
      <c r="K15" s="108">
        <v>4.3460648148148151E-2</v>
      </c>
      <c r="L15">
        <v>16</v>
      </c>
      <c r="M15" s="108">
        <v>5.3310185185185183E-2</v>
      </c>
      <c r="N15">
        <v>12</v>
      </c>
      <c r="O15" s="108">
        <v>1.6041666666666666E-2</v>
      </c>
      <c r="P15">
        <v>7</v>
      </c>
      <c r="Q15" s="109">
        <v>6.9351851851851845E-2</v>
      </c>
      <c r="R15" s="8">
        <v>46</v>
      </c>
      <c r="S15" s="8">
        <v>84</v>
      </c>
    </row>
    <row r="16" spans="1:19" ht="12.75" customHeight="1">
      <c r="A16" s="7">
        <v>12</v>
      </c>
      <c r="B16" t="s">
        <v>135</v>
      </c>
      <c r="C16" t="s">
        <v>161</v>
      </c>
      <c r="D16">
        <v>1993</v>
      </c>
      <c r="E16">
        <v>300</v>
      </c>
      <c r="F16" s="10" t="s">
        <v>100</v>
      </c>
      <c r="G16" s="7" t="s">
        <v>41</v>
      </c>
      <c r="H16" s="7">
        <v>1</v>
      </c>
      <c r="I16" s="108">
        <v>9.8263888888888897E-3</v>
      </c>
      <c r="J16">
        <v>3</v>
      </c>
      <c r="K16" s="108">
        <v>4.2743055555555555E-2</v>
      </c>
      <c r="L16">
        <v>13</v>
      </c>
      <c r="M16" s="108">
        <v>5.2569444444444446E-2</v>
      </c>
      <c r="N16">
        <v>11</v>
      </c>
      <c r="O16" s="108">
        <v>1.7013888888888887E-2</v>
      </c>
      <c r="P16">
        <v>16</v>
      </c>
      <c r="Q16" s="109">
        <v>6.958333333333333E-2</v>
      </c>
      <c r="R16" s="8">
        <v>50</v>
      </c>
      <c r="S16" s="8">
        <v>100</v>
      </c>
    </row>
    <row r="17" spans="1:19" ht="12.75" customHeight="1">
      <c r="A17" s="7">
        <v>13</v>
      </c>
      <c r="B17" t="s">
        <v>37</v>
      </c>
      <c r="C17" t="s">
        <v>33</v>
      </c>
      <c r="D17">
        <v>1974</v>
      </c>
      <c r="E17">
        <v>4</v>
      </c>
      <c r="F17" s="10" t="s">
        <v>100</v>
      </c>
      <c r="G17" s="7" t="s">
        <v>28</v>
      </c>
      <c r="H17" s="7">
        <v>4</v>
      </c>
      <c r="I17" s="108">
        <v>1.2326388888888888E-2</v>
      </c>
      <c r="J17">
        <v>16</v>
      </c>
      <c r="K17" s="108">
        <v>3.9479166666666669E-2</v>
      </c>
      <c r="L17">
        <v>8</v>
      </c>
      <c r="M17" s="108">
        <v>5.1805555555555556E-2</v>
      </c>
      <c r="N17">
        <v>9</v>
      </c>
      <c r="O17" s="108">
        <v>1.7928240740740741E-2</v>
      </c>
      <c r="P17">
        <v>24</v>
      </c>
      <c r="Q17" s="109">
        <v>6.9733796296296294E-2</v>
      </c>
      <c r="R17" s="8">
        <v>41</v>
      </c>
      <c r="S17" s="8">
        <v>83</v>
      </c>
    </row>
    <row r="18" spans="1:19" ht="12.75" customHeight="1">
      <c r="A18" s="7">
        <v>14</v>
      </c>
      <c r="B18" t="s">
        <v>64</v>
      </c>
      <c r="C18" t="s">
        <v>38</v>
      </c>
      <c r="D18">
        <v>1997</v>
      </c>
      <c r="E18">
        <v>310</v>
      </c>
      <c r="F18" s="10" t="s">
        <v>100</v>
      </c>
      <c r="G18" s="7" t="s">
        <v>41</v>
      </c>
      <c r="H18" s="7">
        <v>2</v>
      </c>
      <c r="I18" s="108">
        <v>1.0532407407407407E-2</v>
      </c>
      <c r="J18">
        <v>7</v>
      </c>
      <c r="K18" s="108">
        <v>4.3078703703703702E-2</v>
      </c>
      <c r="L18">
        <v>15</v>
      </c>
      <c r="M18" s="108">
        <v>5.3611111111111109E-2</v>
      </c>
      <c r="N18">
        <v>14</v>
      </c>
      <c r="O18" s="108">
        <v>1.7210648148148149E-2</v>
      </c>
      <c r="P18">
        <v>18</v>
      </c>
      <c r="Q18" s="109">
        <v>7.0821759259259265E-2</v>
      </c>
      <c r="R18" s="8">
        <v>46</v>
      </c>
      <c r="S18" s="8">
        <v>96</v>
      </c>
    </row>
    <row r="19" spans="1:19" ht="12.75" customHeight="1">
      <c r="A19" s="7">
        <v>15</v>
      </c>
      <c r="B19" t="s">
        <v>58</v>
      </c>
      <c r="C19" t="s">
        <v>30</v>
      </c>
      <c r="D19">
        <v>2000</v>
      </c>
      <c r="E19">
        <v>302</v>
      </c>
      <c r="F19" s="10" t="s">
        <v>100</v>
      </c>
      <c r="G19" s="7" t="s">
        <v>39</v>
      </c>
      <c r="H19" s="7">
        <v>1</v>
      </c>
      <c r="I19" s="108">
        <v>1.0694444444444444E-2</v>
      </c>
      <c r="J19">
        <v>9</v>
      </c>
      <c r="K19" s="108">
        <v>4.3506944444444445E-2</v>
      </c>
      <c r="L19">
        <v>17</v>
      </c>
      <c r="M19" s="108">
        <v>5.4201388888888889E-2</v>
      </c>
      <c r="N19">
        <v>15</v>
      </c>
      <c r="O19" s="108">
        <v>1.7256944444444446E-2</v>
      </c>
      <c r="P19">
        <v>19</v>
      </c>
      <c r="Q19" s="109">
        <v>7.1458333333333332E-2</v>
      </c>
      <c r="R19" s="8">
        <v>50</v>
      </c>
      <c r="S19" s="8">
        <v>93</v>
      </c>
    </row>
    <row r="20" spans="1:19" ht="12.75" customHeight="1">
      <c r="A20" s="7">
        <v>16</v>
      </c>
      <c r="B20" t="s">
        <v>24</v>
      </c>
      <c r="C20" t="s">
        <v>161</v>
      </c>
      <c r="D20">
        <v>1969</v>
      </c>
      <c r="E20">
        <v>301</v>
      </c>
      <c r="F20" s="10" t="s">
        <v>100</v>
      </c>
      <c r="G20" s="7" t="s">
        <v>44</v>
      </c>
      <c r="H20" s="7">
        <v>1</v>
      </c>
      <c r="I20" s="108">
        <v>1.2777777777777777E-2</v>
      </c>
      <c r="J20">
        <v>21</v>
      </c>
      <c r="K20" s="108">
        <v>4.2766203703703702E-2</v>
      </c>
      <c r="L20">
        <v>14</v>
      </c>
      <c r="M20" s="108">
        <v>5.5543981481481486E-2</v>
      </c>
      <c r="N20">
        <v>16</v>
      </c>
      <c r="O20" s="108">
        <v>1.653935185185185E-2</v>
      </c>
      <c r="P20">
        <v>10</v>
      </c>
      <c r="Q20" s="109">
        <v>7.2083333333333333E-2</v>
      </c>
      <c r="R20" s="8">
        <v>50</v>
      </c>
      <c r="S20" s="8">
        <v>91</v>
      </c>
    </row>
    <row r="21" spans="1:19" ht="12.75" customHeight="1">
      <c r="A21" s="7">
        <v>17</v>
      </c>
      <c r="B21" t="s">
        <v>71</v>
      </c>
      <c r="C21" t="s">
        <v>72</v>
      </c>
      <c r="D21">
        <v>1984</v>
      </c>
      <c r="E21">
        <v>141</v>
      </c>
      <c r="F21" s="10" t="s">
        <v>100</v>
      </c>
      <c r="G21" s="7" t="s">
        <v>23</v>
      </c>
      <c r="H21" s="7">
        <v>3</v>
      </c>
      <c r="I21" s="108">
        <v>1.269675925925926E-2</v>
      </c>
      <c r="J21">
        <v>20</v>
      </c>
      <c r="K21" s="108">
        <v>4.3912037037037034E-2</v>
      </c>
      <c r="L21">
        <v>18</v>
      </c>
      <c r="M21" s="108">
        <v>5.6608796296296303E-2</v>
      </c>
      <c r="N21">
        <v>19</v>
      </c>
      <c r="O21" s="108">
        <v>1.653935185185185E-2</v>
      </c>
      <c r="P21">
        <v>11</v>
      </c>
      <c r="Q21" s="109">
        <v>7.3148148148148143E-2</v>
      </c>
      <c r="R21" s="8">
        <v>43</v>
      </c>
      <c r="S21" s="8">
        <v>82</v>
      </c>
    </row>
    <row r="22" spans="1:19" ht="12.75" customHeight="1">
      <c r="A22" s="7">
        <v>18</v>
      </c>
      <c r="B22" t="s">
        <v>79</v>
      </c>
      <c r="C22" t="s">
        <v>133</v>
      </c>
      <c r="D22">
        <v>1979</v>
      </c>
      <c r="E22">
        <v>104</v>
      </c>
      <c r="F22" s="10" t="s">
        <v>100</v>
      </c>
      <c r="G22" s="7" t="s">
        <v>28</v>
      </c>
      <c r="H22" s="7">
        <v>5</v>
      </c>
      <c r="I22" s="108">
        <v>1.6354166666666666E-2</v>
      </c>
      <c r="J22">
        <v>39</v>
      </c>
      <c r="K22" s="108">
        <v>3.9456018518518522E-2</v>
      </c>
      <c r="L22">
        <v>7</v>
      </c>
      <c r="M22" s="108">
        <v>5.5810185185185185E-2</v>
      </c>
      <c r="N22">
        <v>18</v>
      </c>
      <c r="O22" s="108">
        <v>1.7743055555555557E-2</v>
      </c>
      <c r="P22">
        <v>23</v>
      </c>
      <c r="Q22" s="109">
        <v>7.3553240740740738E-2</v>
      </c>
      <c r="R22" s="8">
        <v>40</v>
      </c>
      <c r="S22" s="8">
        <v>81</v>
      </c>
    </row>
    <row r="23" spans="1:19" ht="12.75" customHeight="1">
      <c r="A23" s="7">
        <v>19</v>
      </c>
      <c r="B23" t="s">
        <v>74</v>
      </c>
      <c r="C23" t="s">
        <v>33</v>
      </c>
      <c r="D23">
        <v>1980</v>
      </c>
      <c r="E23">
        <v>327</v>
      </c>
      <c r="F23" s="10" t="s">
        <v>100</v>
      </c>
      <c r="G23" s="7" t="s">
        <v>34</v>
      </c>
      <c r="H23" s="7">
        <v>1</v>
      </c>
      <c r="I23" s="108">
        <v>9.9884259259259266E-3</v>
      </c>
      <c r="J23">
        <v>5</v>
      </c>
      <c r="K23" s="108">
        <v>4.5601851851851859E-2</v>
      </c>
      <c r="L23">
        <v>22</v>
      </c>
      <c r="M23" s="108">
        <v>5.559027777777778E-2</v>
      </c>
      <c r="N23">
        <v>17</v>
      </c>
      <c r="O23" s="108">
        <v>1.9456018518518518E-2</v>
      </c>
      <c r="P23">
        <v>28</v>
      </c>
      <c r="Q23" s="109">
        <v>7.5046296296296292E-2</v>
      </c>
      <c r="R23" s="8">
        <v>50</v>
      </c>
      <c r="S23" s="8">
        <v>90</v>
      </c>
    </row>
    <row r="24" spans="1:19" ht="12.75" customHeight="1">
      <c r="A24" s="7">
        <v>20</v>
      </c>
      <c r="B24" t="s">
        <v>54</v>
      </c>
      <c r="C24" t="s">
        <v>38</v>
      </c>
      <c r="D24">
        <v>1961</v>
      </c>
      <c r="E24">
        <v>36</v>
      </c>
      <c r="F24" s="10" t="s">
        <v>100</v>
      </c>
      <c r="G24" s="7" t="s">
        <v>49</v>
      </c>
      <c r="H24" s="7">
        <v>3</v>
      </c>
      <c r="I24" s="108">
        <v>1.3182870370370371E-2</v>
      </c>
      <c r="J24">
        <v>24</v>
      </c>
      <c r="K24" s="108">
        <v>4.5289351851851851E-2</v>
      </c>
      <c r="L24">
        <v>19</v>
      </c>
      <c r="M24" s="108">
        <v>5.8472222222222224E-2</v>
      </c>
      <c r="N24">
        <v>21</v>
      </c>
      <c r="O24" s="108">
        <v>1.6782407407407409E-2</v>
      </c>
      <c r="P24">
        <v>15</v>
      </c>
      <c r="Q24" s="109">
        <v>7.525462962962963E-2</v>
      </c>
      <c r="R24" s="8">
        <v>43</v>
      </c>
      <c r="S24" s="8">
        <v>80</v>
      </c>
    </row>
    <row r="25" spans="1:19" ht="12.75" customHeight="1">
      <c r="A25" s="7">
        <v>21</v>
      </c>
      <c r="B25" t="s">
        <v>53</v>
      </c>
      <c r="C25" t="s">
        <v>57</v>
      </c>
      <c r="D25">
        <v>1962</v>
      </c>
      <c r="E25">
        <v>40</v>
      </c>
      <c r="F25" s="10" t="s">
        <v>100</v>
      </c>
      <c r="G25" s="7" t="s">
        <v>49</v>
      </c>
      <c r="H25" s="7">
        <v>4</v>
      </c>
      <c r="I25" s="108">
        <v>1.2175925925925929E-2</v>
      </c>
      <c r="J25">
        <v>15</v>
      </c>
      <c r="K25" s="108">
        <v>4.5520833333333337E-2</v>
      </c>
      <c r="L25">
        <v>21</v>
      </c>
      <c r="M25" s="108">
        <v>5.769675925925926E-2</v>
      </c>
      <c r="N25">
        <v>20</v>
      </c>
      <c r="O25" s="108">
        <v>1.834490740740741E-2</v>
      </c>
      <c r="P25">
        <v>25</v>
      </c>
      <c r="Q25" s="109">
        <v>7.604166666666666E-2</v>
      </c>
      <c r="R25" s="8">
        <v>41</v>
      </c>
      <c r="S25" s="8">
        <v>79</v>
      </c>
    </row>
    <row r="26" spans="1:19" ht="12.75" customHeight="1">
      <c r="A26" s="7">
        <v>22</v>
      </c>
      <c r="B26" t="s">
        <v>156</v>
      </c>
      <c r="C26" t="s">
        <v>162</v>
      </c>
      <c r="D26">
        <v>1979</v>
      </c>
      <c r="E26">
        <v>60</v>
      </c>
      <c r="F26" s="10" t="s">
        <v>100</v>
      </c>
      <c r="G26" s="7" t="s">
        <v>28</v>
      </c>
      <c r="H26" s="7">
        <v>6</v>
      </c>
      <c r="I26" s="108">
        <v>1.1481481481481483E-2</v>
      </c>
      <c r="J26">
        <v>11</v>
      </c>
      <c r="K26" s="108">
        <v>4.8148148148148141E-2</v>
      </c>
      <c r="L26">
        <v>28</v>
      </c>
      <c r="M26" s="108">
        <v>5.9629629629629623E-2</v>
      </c>
      <c r="N26">
        <v>24</v>
      </c>
      <c r="O26" s="108">
        <v>1.6620370370370372E-2</v>
      </c>
      <c r="P26">
        <v>12</v>
      </c>
      <c r="Q26" s="109">
        <v>7.6249999999999998E-2</v>
      </c>
      <c r="R26" s="8">
        <v>39</v>
      </c>
      <c r="S26" s="8">
        <v>78</v>
      </c>
    </row>
    <row r="27" spans="1:19" ht="12.75" customHeight="1">
      <c r="A27" s="7">
        <v>23</v>
      </c>
      <c r="B27" t="s">
        <v>40</v>
      </c>
      <c r="C27" t="s">
        <v>25</v>
      </c>
      <c r="D27">
        <v>1989</v>
      </c>
      <c r="E27">
        <v>326</v>
      </c>
      <c r="F27" s="10" t="s">
        <v>100</v>
      </c>
      <c r="G27" s="7" t="s">
        <v>34</v>
      </c>
      <c r="H27" s="7">
        <v>2</v>
      </c>
      <c r="I27" s="108">
        <v>1.2465277777777777E-2</v>
      </c>
      <c r="J27">
        <v>17</v>
      </c>
      <c r="K27" s="108">
        <v>4.6828703703703706E-2</v>
      </c>
      <c r="L27">
        <v>25</v>
      </c>
      <c r="M27" s="108">
        <v>5.9293981481481482E-2</v>
      </c>
      <c r="N27">
        <v>22</v>
      </c>
      <c r="O27" s="108">
        <v>1.7025462962962961E-2</v>
      </c>
      <c r="P27">
        <v>17</v>
      </c>
      <c r="Q27" s="109">
        <v>7.631944444444444E-2</v>
      </c>
      <c r="R27" s="8">
        <v>46</v>
      </c>
      <c r="S27" s="8">
        <v>89</v>
      </c>
    </row>
    <row r="28" spans="1:19" ht="12.75" customHeight="1">
      <c r="A28" s="7">
        <v>24</v>
      </c>
      <c r="B28" t="s">
        <v>129</v>
      </c>
      <c r="C28" t="s">
        <v>130</v>
      </c>
      <c r="D28">
        <v>1980</v>
      </c>
      <c r="E28">
        <v>29</v>
      </c>
      <c r="F28" s="10" t="s">
        <v>100</v>
      </c>
      <c r="G28" s="7" t="s">
        <v>23</v>
      </c>
      <c r="H28" s="7">
        <v>4</v>
      </c>
      <c r="I28" s="108">
        <v>1.3796296296296298E-2</v>
      </c>
      <c r="J28">
        <v>30</v>
      </c>
      <c r="K28" s="108">
        <v>4.5636574074074072E-2</v>
      </c>
      <c r="L28">
        <v>23</v>
      </c>
      <c r="M28" s="108">
        <v>5.9432870370370372E-2</v>
      </c>
      <c r="N28">
        <v>23</v>
      </c>
      <c r="O28" s="108">
        <v>1.877314814814815E-2</v>
      </c>
      <c r="P28">
        <v>27</v>
      </c>
      <c r="Q28" s="109">
        <v>7.8206018518518508E-2</v>
      </c>
      <c r="R28" s="8">
        <v>41</v>
      </c>
      <c r="S28" s="8">
        <v>77</v>
      </c>
    </row>
    <row r="29" spans="1:19" ht="12.75" customHeight="1">
      <c r="A29" s="7">
        <v>25</v>
      </c>
      <c r="B29" t="s">
        <v>128</v>
      </c>
      <c r="C29" t="s">
        <v>38</v>
      </c>
      <c r="D29">
        <v>1982</v>
      </c>
      <c r="E29">
        <v>314</v>
      </c>
      <c r="F29" s="10" t="s">
        <v>100</v>
      </c>
      <c r="G29" s="7" t="s">
        <v>34</v>
      </c>
      <c r="H29" s="7">
        <v>3</v>
      </c>
      <c r="I29" s="108">
        <v>1.3993055555555555E-2</v>
      </c>
      <c r="J29">
        <v>31</v>
      </c>
      <c r="K29" s="108">
        <v>4.8958333333333333E-2</v>
      </c>
      <c r="L29">
        <v>29</v>
      </c>
      <c r="M29" s="108">
        <v>6.295138888888889E-2</v>
      </c>
      <c r="N29">
        <v>29</v>
      </c>
      <c r="O29" s="108">
        <v>1.744212962962963E-2</v>
      </c>
      <c r="P29">
        <v>21</v>
      </c>
      <c r="Q29" s="109">
        <v>8.0393518518518517E-2</v>
      </c>
      <c r="R29" s="8">
        <v>43</v>
      </c>
      <c r="S29" s="8">
        <v>88</v>
      </c>
    </row>
    <row r="30" spans="1:19" ht="12.75" customHeight="1">
      <c r="A30" s="7">
        <v>26</v>
      </c>
      <c r="B30" t="s">
        <v>163</v>
      </c>
      <c r="C30" t="s">
        <v>164</v>
      </c>
      <c r="D30">
        <v>1984</v>
      </c>
      <c r="E30">
        <v>188</v>
      </c>
      <c r="F30" s="10" t="s">
        <v>100</v>
      </c>
      <c r="G30" s="7" t="s">
        <v>23</v>
      </c>
      <c r="H30" s="7">
        <v>5</v>
      </c>
      <c r="I30" s="108">
        <v>1.5462962962962963E-2</v>
      </c>
      <c r="J30">
        <v>36</v>
      </c>
      <c r="K30" s="108">
        <v>4.5289351851851851E-2</v>
      </c>
      <c r="L30">
        <v>20</v>
      </c>
      <c r="M30" s="108">
        <v>6.0752314814814821E-2</v>
      </c>
      <c r="N30">
        <v>25</v>
      </c>
      <c r="O30" s="108">
        <v>1.9907407407407408E-2</v>
      </c>
      <c r="P30">
        <v>30</v>
      </c>
      <c r="Q30" s="109">
        <v>8.0659722222222216E-2</v>
      </c>
      <c r="R30" s="8">
        <v>40</v>
      </c>
      <c r="S30" s="8">
        <v>76</v>
      </c>
    </row>
    <row r="31" spans="1:19" ht="12.75" customHeight="1">
      <c r="A31" s="7">
        <v>27</v>
      </c>
      <c r="B31" t="s">
        <v>140</v>
      </c>
      <c r="C31" t="s">
        <v>38</v>
      </c>
      <c r="D31">
        <v>2000</v>
      </c>
      <c r="E31">
        <v>26</v>
      </c>
      <c r="F31" s="10" t="s">
        <v>100</v>
      </c>
      <c r="G31" s="7" t="s">
        <v>31</v>
      </c>
      <c r="H31" s="7">
        <v>2</v>
      </c>
      <c r="I31" s="108">
        <v>1.082175925925926E-2</v>
      </c>
      <c r="J31">
        <v>10</v>
      </c>
      <c r="K31" s="108">
        <v>5.2928240740740741E-2</v>
      </c>
      <c r="L31">
        <v>34</v>
      </c>
      <c r="M31" s="108">
        <v>6.3750000000000001E-2</v>
      </c>
      <c r="N31">
        <v>31</v>
      </c>
      <c r="O31" s="108">
        <v>1.7650462962962962E-2</v>
      </c>
      <c r="P31">
        <v>22</v>
      </c>
      <c r="Q31" s="109">
        <v>8.1400462962962966E-2</v>
      </c>
      <c r="R31" s="8">
        <v>46</v>
      </c>
      <c r="S31" s="8">
        <v>75</v>
      </c>
    </row>
    <row r="32" spans="1:19" ht="12.75" customHeight="1">
      <c r="A32" s="7">
        <v>28</v>
      </c>
      <c r="B32" t="s">
        <v>165</v>
      </c>
      <c r="C32" t="s">
        <v>166</v>
      </c>
      <c r="D32">
        <v>1976</v>
      </c>
      <c r="E32">
        <v>190</v>
      </c>
      <c r="F32" s="10" t="s">
        <v>100</v>
      </c>
      <c r="G32" s="7" t="s">
        <v>28</v>
      </c>
      <c r="H32" s="7">
        <v>7</v>
      </c>
      <c r="I32" s="108">
        <v>1.4988425925925926E-2</v>
      </c>
      <c r="J32">
        <v>34</v>
      </c>
      <c r="K32" s="108">
        <v>4.7222222222222221E-2</v>
      </c>
      <c r="L32">
        <v>27</v>
      </c>
      <c r="M32" s="108">
        <v>6.2210648148148147E-2</v>
      </c>
      <c r="N32">
        <v>27</v>
      </c>
      <c r="O32" s="108">
        <v>2.0347222222222221E-2</v>
      </c>
      <c r="P32">
        <v>32</v>
      </c>
      <c r="Q32" s="109">
        <v>8.2557870370370365E-2</v>
      </c>
      <c r="R32" s="8">
        <v>38</v>
      </c>
      <c r="S32" s="8">
        <v>74</v>
      </c>
    </row>
    <row r="33" spans="1:19" ht="12.75" customHeight="1">
      <c r="A33" s="7">
        <v>29</v>
      </c>
      <c r="B33" t="s">
        <v>66</v>
      </c>
      <c r="C33" t="s">
        <v>85</v>
      </c>
      <c r="D33">
        <v>1953</v>
      </c>
      <c r="E33">
        <v>47</v>
      </c>
      <c r="F33" s="10" t="s">
        <v>100</v>
      </c>
      <c r="G33" s="7" t="s">
        <v>67</v>
      </c>
      <c r="H33" s="7">
        <v>1</v>
      </c>
      <c r="I33" s="108">
        <v>1.5127314814814816E-2</v>
      </c>
      <c r="J33">
        <v>35</v>
      </c>
      <c r="K33" s="108">
        <v>4.8969907407407413E-2</v>
      </c>
      <c r="L33">
        <v>30</v>
      </c>
      <c r="M33" s="108">
        <v>6.4097222222222222E-2</v>
      </c>
      <c r="N33">
        <v>32</v>
      </c>
      <c r="O33" s="108">
        <v>1.8726851851851852E-2</v>
      </c>
      <c r="P33">
        <v>26</v>
      </c>
      <c r="Q33" s="109">
        <v>8.2824074074074064E-2</v>
      </c>
      <c r="R33" s="8">
        <v>50</v>
      </c>
      <c r="S33" s="8">
        <v>73</v>
      </c>
    </row>
    <row r="34" spans="1:19" ht="12.75" customHeight="1">
      <c r="A34" s="7">
        <v>30</v>
      </c>
      <c r="B34" t="s">
        <v>35</v>
      </c>
      <c r="C34" t="s">
        <v>36</v>
      </c>
      <c r="D34">
        <v>1975</v>
      </c>
      <c r="E34">
        <v>194</v>
      </c>
      <c r="F34" s="10" t="s">
        <v>100</v>
      </c>
      <c r="G34" s="7" t="s">
        <v>26</v>
      </c>
      <c r="H34" s="7">
        <v>1</v>
      </c>
      <c r="I34" s="108">
        <v>1.3206018518518518E-2</v>
      </c>
      <c r="J34">
        <v>25</v>
      </c>
      <c r="K34" s="108">
        <v>5.2546296296296292E-2</v>
      </c>
      <c r="L34">
        <v>33</v>
      </c>
      <c r="M34" s="108">
        <v>6.5752314814814819E-2</v>
      </c>
      <c r="N34">
        <v>34</v>
      </c>
      <c r="O34" s="108">
        <v>1.7384259259259262E-2</v>
      </c>
      <c r="P34">
        <v>20</v>
      </c>
      <c r="Q34" s="109">
        <v>8.3136574074074085E-2</v>
      </c>
      <c r="R34" s="8">
        <v>50</v>
      </c>
      <c r="S34" s="8">
        <v>87</v>
      </c>
    </row>
    <row r="35" spans="1:19" ht="12.75" customHeight="1">
      <c r="A35" s="7">
        <v>31</v>
      </c>
      <c r="B35" t="s">
        <v>167</v>
      </c>
      <c r="C35" t="s">
        <v>168</v>
      </c>
      <c r="D35">
        <v>1980</v>
      </c>
      <c r="E35">
        <v>186</v>
      </c>
      <c r="F35" s="10" t="s">
        <v>100</v>
      </c>
      <c r="G35" s="7" t="s">
        <v>23</v>
      </c>
      <c r="H35" s="7">
        <v>6</v>
      </c>
      <c r="I35" s="108">
        <v>1.5532407407407406E-2</v>
      </c>
      <c r="J35">
        <v>37</v>
      </c>
      <c r="K35" s="108">
        <v>4.6990740740740743E-2</v>
      </c>
      <c r="L35">
        <v>26</v>
      </c>
      <c r="M35" s="108">
        <v>6.2523148148148147E-2</v>
      </c>
      <c r="N35">
        <v>28</v>
      </c>
      <c r="O35" s="108">
        <v>2.0914351851851851E-2</v>
      </c>
      <c r="P35">
        <v>33</v>
      </c>
      <c r="Q35" s="109">
        <v>8.3437499999999998E-2</v>
      </c>
      <c r="R35" s="8">
        <v>39</v>
      </c>
      <c r="S35" s="8">
        <v>72</v>
      </c>
    </row>
    <row r="36" spans="1:19" ht="12.75" customHeight="1">
      <c r="A36" s="7">
        <v>32</v>
      </c>
      <c r="B36" t="s">
        <v>169</v>
      </c>
      <c r="C36" t="s">
        <v>57</v>
      </c>
      <c r="D36">
        <v>1946</v>
      </c>
      <c r="E36">
        <v>189</v>
      </c>
      <c r="F36" s="10" t="s">
        <v>100</v>
      </c>
      <c r="G36" s="7" t="s">
        <v>143</v>
      </c>
      <c r="H36" s="7">
        <v>1</v>
      </c>
      <c r="I36" s="108">
        <v>1.6284722222222221E-2</v>
      </c>
      <c r="J36">
        <v>38</v>
      </c>
      <c r="K36" s="108">
        <v>4.5740740740740742E-2</v>
      </c>
      <c r="L36">
        <v>24</v>
      </c>
      <c r="M36" s="108">
        <v>6.2025462962962963E-2</v>
      </c>
      <c r="N36">
        <v>26</v>
      </c>
      <c r="O36" s="108">
        <v>2.2152777777777775E-2</v>
      </c>
      <c r="P36">
        <v>34</v>
      </c>
      <c r="Q36" s="109">
        <v>8.4178240740740748E-2</v>
      </c>
      <c r="R36" s="8">
        <v>50</v>
      </c>
      <c r="S36" s="8">
        <v>71</v>
      </c>
    </row>
    <row r="37" spans="1:19" ht="12.75" customHeight="1">
      <c r="A37" s="7">
        <v>33</v>
      </c>
      <c r="B37" t="s">
        <v>157</v>
      </c>
      <c r="C37" t="s">
        <v>87</v>
      </c>
      <c r="D37">
        <v>1990</v>
      </c>
      <c r="E37">
        <v>193</v>
      </c>
      <c r="F37" s="10" t="s">
        <v>100</v>
      </c>
      <c r="G37" s="7" t="s">
        <v>41</v>
      </c>
      <c r="H37" s="7">
        <v>3</v>
      </c>
      <c r="I37" s="108">
        <v>1.3495370370370371E-2</v>
      </c>
      <c r="J37">
        <v>28</v>
      </c>
      <c r="K37" s="108">
        <v>5.2175925925925924E-2</v>
      </c>
      <c r="L37">
        <v>32</v>
      </c>
      <c r="M37" s="108">
        <v>6.5671296296296297E-2</v>
      </c>
      <c r="N37">
        <v>33</v>
      </c>
      <c r="O37" s="108">
        <v>1.9803240740740739E-2</v>
      </c>
      <c r="P37">
        <v>29</v>
      </c>
      <c r="Q37" s="109">
        <v>8.5474537037037043E-2</v>
      </c>
      <c r="R37" s="8">
        <v>43</v>
      </c>
      <c r="S37" s="8">
        <v>86</v>
      </c>
    </row>
    <row r="38" spans="1:19" ht="12.75" customHeight="1">
      <c r="A38" s="7">
        <v>34</v>
      </c>
      <c r="B38" t="s">
        <v>83</v>
      </c>
      <c r="C38" t="s">
        <v>33</v>
      </c>
      <c r="D38">
        <v>1963</v>
      </c>
      <c r="E38">
        <v>12</v>
      </c>
      <c r="F38" s="10" t="s">
        <v>100</v>
      </c>
      <c r="G38" s="7" t="s">
        <v>49</v>
      </c>
      <c r="H38" s="7">
        <v>5</v>
      </c>
      <c r="I38" s="108">
        <v>1.3136574074074077E-2</v>
      </c>
      <c r="J38">
        <v>23</v>
      </c>
      <c r="K38" s="108">
        <v>5.4259259259259257E-2</v>
      </c>
      <c r="L38">
        <v>36</v>
      </c>
      <c r="M38" s="108">
        <v>6.7395833333333335E-2</v>
      </c>
      <c r="N38">
        <v>35</v>
      </c>
      <c r="O38" s="108">
        <v>2.224537037037037E-2</v>
      </c>
      <c r="P38">
        <v>35</v>
      </c>
      <c r="Q38" s="109">
        <v>8.9641203703703709E-2</v>
      </c>
      <c r="R38" s="8">
        <v>40</v>
      </c>
      <c r="S38" s="8">
        <v>70</v>
      </c>
    </row>
    <row r="39" spans="1:19" ht="12.75" customHeight="1">
      <c r="A39" s="7">
        <v>35</v>
      </c>
      <c r="B39" t="s">
        <v>60</v>
      </c>
      <c r="C39" t="s">
        <v>61</v>
      </c>
      <c r="D39">
        <v>1966</v>
      </c>
      <c r="E39">
        <v>66</v>
      </c>
      <c r="F39" s="10" t="s">
        <v>100</v>
      </c>
      <c r="G39" s="7" t="s">
        <v>49</v>
      </c>
      <c r="H39" s="7">
        <v>6</v>
      </c>
      <c r="I39" s="108">
        <v>1.4606481481481482E-2</v>
      </c>
      <c r="J39">
        <v>33</v>
      </c>
      <c r="K39" s="108">
        <v>5.679398148148148E-2</v>
      </c>
      <c r="L39">
        <v>38</v>
      </c>
      <c r="M39" s="108">
        <v>7.1400462962962971E-2</v>
      </c>
      <c r="N39">
        <v>38</v>
      </c>
      <c r="O39" s="108">
        <v>2.013888888888889E-2</v>
      </c>
      <c r="P39">
        <v>31</v>
      </c>
      <c r="Q39" s="109">
        <v>9.1539351851851858E-2</v>
      </c>
      <c r="R39" s="8">
        <v>39</v>
      </c>
      <c r="S39" s="8">
        <v>69</v>
      </c>
    </row>
    <row r="40" spans="1:19" ht="12.75" customHeight="1">
      <c r="A40" s="7">
        <v>36</v>
      </c>
      <c r="B40" t="s">
        <v>170</v>
      </c>
      <c r="C40" t="s">
        <v>171</v>
      </c>
      <c r="D40">
        <v>1974</v>
      </c>
      <c r="E40">
        <v>185</v>
      </c>
      <c r="F40" s="10" t="s">
        <v>100</v>
      </c>
      <c r="G40" s="7" t="s">
        <v>28</v>
      </c>
      <c r="H40" s="7">
        <v>8</v>
      </c>
      <c r="I40" s="108">
        <v>1.4236111111111111E-2</v>
      </c>
      <c r="J40">
        <v>32</v>
      </c>
      <c r="K40" s="108">
        <v>5.4768518518518522E-2</v>
      </c>
      <c r="L40">
        <v>37</v>
      </c>
      <c r="M40" s="108">
        <v>6.9004629629629624E-2</v>
      </c>
      <c r="N40">
        <v>37</v>
      </c>
      <c r="O40" s="108">
        <v>2.5138888888888891E-2</v>
      </c>
      <c r="P40">
        <v>37</v>
      </c>
      <c r="Q40" s="109">
        <v>9.4143518518518529E-2</v>
      </c>
      <c r="R40" s="8">
        <v>37</v>
      </c>
      <c r="S40" s="8">
        <v>68</v>
      </c>
    </row>
    <row r="41" spans="1:19" ht="12.75" customHeight="1">
      <c r="A41" s="7">
        <v>37</v>
      </c>
      <c r="B41" t="s">
        <v>172</v>
      </c>
      <c r="C41" t="s">
        <v>173</v>
      </c>
      <c r="D41">
        <v>1957</v>
      </c>
      <c r="E41">
        <v>183</v>
      </c>
      <c r="F41" s="10" t="s">
        <v>100</v>
      </c>
      <c r="G41" s="7" t="s">
        <v>67</v>
      </c>
      <c r="H41" s="7">
        <v>2</v>
      </c>
      <c r="I41" s="108">
        <v>1.3680555555555555E-2</v>
      </c>
      <c r="J41">
        <v>29</v>
      </c>
      <c r="K41" s="108">
        <v>5.4085648148148147E-2</v>
      </c>
      <c r="L41">
        <v>35</v>
      </c>
      <c r="M41" s="108">
        <v>6.7766203703703703E-2</v>
      </c>
      <c r="N41">
        <v>36</v>
      </c>
      <c r="O41" s="108">
        <v>2.6377314814814815E-2</v>
      </c>
      <c r="P41">
        <v>38</v>
      </c>
      <c r="Q41" s="109">
        <v>9.4143518518518529E-2</v>
      </c>
      <c r="R41" s="8">
        <v>46</v>
      </c>
      <c r="S41" s="8">
        <v>67</v>
      </c>
    </row>
    <row r="42" spans="1:19" ht="12.75" customHeight="1">
      <c r="A42" s="7">
        <v>38</v>
      </c>
      <c r="B42" t="s">
        <v>174</v>
      </c>
      <c r="C42" t="s">
        <v>166</v>
      </c>
      <c r="D42">
        <v>1978</v>
      </c>
      <c r="E42">
        <v>196</v>
      </c>
      <c r="F42" s="10" t="s">
        <v>100</v>
      </c>
      <c r="G42" s="7" t="s">
        <v>26</v>
      </c>
      <c r="H42" s="7">
        <v>2</v>
      </c>
      <c r="I42" s="108">
        <v>1.3252314814814814E-2</v>
      </c>
      <c r="J42">
        <v>26</v>
      </c>
      <c r="K42" s="108">
        <v>6.6064814814814812E-2</v>
      </c>
      <c r="L42">
        <v>39</v>
      </c>
      <c r="M42" s="108">
        <v>7.9317129629629626E-2</v>
      </c>
      <c r="N42">
        <v>39</v>
      </c>
      <c r="O42" s="108">
        <v>2.2638888888888889E-2</v>
      </c>
      <c r="P42">
        <v>36</v>
      </c>
      <c r="Q42" s="109">
        <v>0.10195601851851853</v>
      </c>
      <c r="R42" s="8">
        <v>46</v>
      </c>
      <c r="S42" s="8">
        <v>85</v>
      </c>
    </row>
    <row r="43" spans="1:19" ht="12.75" customHeight="1">
      <c r="A43" s="7">
        <v>39</v>
      </c>
      <c r="B43" t="s">
        <v>175</v>
      </c>
      <c r="C43" t="s">
        <v>176</v>
      </c>
      <c r="D43">
        <v>1987</v>
      </c>
      <c r="E43">
        <v>187</v>
      </c>
      <c r="G43" s="7" t="s">
        <v>34</v>
      </c>
      <c r="H43" s="7">
        <v>4</v>
      </c>
      <c r="I43" s="108">
        <v>1.6435185185185188E-2</v>
      </c>
      <c r="J43">
        <v>40</v>
      </c>
      <c r="K43" s="108">
        <v>6.9953703703703699E-2</v>
      </c>
      <c r="L43">
        <v>40</v>
      </c>
      <c r="M43" s="108">
        <v>8.638888888888889E-2</v>
      </c>
      <c r="N43">
        <v>40</v>
      </c>
      <c r="O43" s="108">
        <v>2.7662037037037041E-2</v>
      </c>
      <c r="P43">
        <v>39</v>
      </c>
      <c r="Q43" s="109">
        <v>0.11405092592592592</v>
      </c>
    </row>
    <row r="44" spans="1:19" ht="12.75" customHeight="1">
      <c r="A44" s="7">
        <v>40</v>
      </c>
      <c r="B44" t="s">
        <v>32</v>
      </c>
      <c r="C44" t="s">
        <v>33</v>
      </c>
      <c r="D44">
        <v>1980</v>
      </c>
      <c r="E44">
        <v>305</v>
      </c>
      <c r="F44" s="10" t="s">
        <v>100</v>
      </c>
      <c r="G44" s="7" t="s">
        <v>34</v>
      </c>
      <c r="H44" s="7">
        <v>5</v>
      </c>
      <c r="I44" s="108">
        <v>1.3425925925925924E-2</v>
      </c>
      <c r="J44">
        <v>27</v>
      </c>
      <c r="K44" s="108">
        <v>4.971064814814815E-2</v>
      </c>
      <c r="L44">
        <v>31</v>
      </c>
      <c r="M44" s="108">
        <v>6.3136574074074081E-2</v>
      </c>
      <c r="N44">
        <v>30</v>
      </c>
      <c r="O44" s="108">
        <v>0</v>
      </c>
      <c r="P44">
        <v>40</v>
      </c>
      <c r="Q44" s="109">
        <v>0</v>
      </c>
    </row>
  </sheetData>
  <sheetProtection selectLockedCells="1" selectUnlockedCells="1"/>
  <mergeCells count="2">
    <mergeCell ref="A1:Q1"/>
    <mergeCell ref="A2:Q2"/>
  </mergeCells>
  <pageMargins left="0.70866141732283472" right="0.70866141732283472" top="0.35433070866141736" bottom="0.15748031496062992" header="0" footer="0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63"/>
  <sheetViews>
    <sheetView workbookViewId="0">
      <selection sqref="A1:Q1"/>
    </sheetView>
  </sheetViews>
  <sheetFormatPr defaultColWidth="8.81640625" defaultRowHeight="12.75" customHeight="1"/>
  <cols>
    <col min="1" max="1" width="4.26953125" style="7" customWidth="1"/>
    <col min="2" max="2" width="17.54296875" customWidth="1"/>
    <col min="3" max="3" width="19.7265625" customWidth="1"/>
    <col min="4" max="4" width="4.81640625" style="8" customWidth="1"/>
    <col min="5" max="5" width="4.26953125" customWidth="1"/>
    <col min="6" max="6" width="3.1796875" style="10" customWidth="1"/>
    <col min="7" max="7" width="3.26953125" style="11" customWidth="1"/>
    <col min="8" max="8" width="3.26953125" style="10" customWidth="1"/>
    <col min="9" max="9" width="10.81640625" customWidth="1"/>
    <col min="10" max="10" width="3.7265625" style="9" customWidth="1"/>
    <col min="11" max="11" width="10.7265625" customWidth="1"/>
    <col min="12" max="12" width="3.7265625" style="9" customWidth="1"/>
    <col min="13" max="13" width="11.453125" customWidth="1"/>
    <col min="14" max="14" width="3.7265625" style="9" customWidth="1"/>
    <col min="15" max="15" width="10.81640625" customWidth="1"/>
    <col min="16" max="16" width="3.7265625" style="9" customWidth="1"/>
    <col min="17" max="17" width="10.54296875" style="11" customWidth="1"/>
    <col min="18" max="19" width="4.26953125" style="8" customWidth="1"/>
  </cols>
  <sheetData>
    <row r="1" spans="1:19" ht="15" customHeight="1">
      <c r="A1" s="201" t="s">
        <v>444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/>
      <c r="S1"/>
    </row>
    <row r="2" spans="1:19" ht="15" customHeight="1">
      <c r="A2" s="201" t="s">
        <v>445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/>
      <c r="S2"/>
    </row>
    <row r="3" spans="1:19" ht="15" customHeight="1">
      <c r="A3" s="12"/>
      <c r="D3"/>
      <c r="F3" s="13"/>
      <c r="G3" s="12"/>
      <c r="H3" s="12"/>
      <c r="I3" s="21"/>
      <c r="J3"/>
      <c r="K3" s="21"/>
      <c r="L3"/>
      <c r="M3" s="21"/>
      <c r="N3"/>
      <c r="O3" s="21"/>
      <c r="P3"/>
      <c r="Q3" s="22"/>
      <c r="R3"/>
      <c r="S3"/>
    </row>
    <row r="4" spans="1:19" ht="15" customHeight="1">
      <c r="A4" s="14" t="s">
        <v>91</v>
      </c>
      <c r="B4" s="12" t="s">
        <v>1</v>
      </c>
      <c r="C4" s="12" t="s">
        <v>2</v>
      </c>
      <c r="D4" s="12" t="s">
        <v>3</v>
      </c>
      <c r="E4" s="12" t="s">
        <v>92</v>
      </c>
      <c r="F4" s="13" t="s">
        <v>93</v>
      </c>
      <c r="G4" s="12" t="s">
        <v>4</v>
      </c>
      <c r="H4" s="12" t="s">
        <v>5</v>
      </c>
      <c r="I4" s="22" t="s">
        <v>94</v>
      </c>
      <c r="J4" s="12" t="s">
        <v>5</v>
      </c>
      <c r="K4" s="22" t="s">
        <v>95</v>
      </c>
      <c r="L4" s="12" t="s">
        <v>5</v>
      </c>
      <c r="M4" s="22" t="s">
        <v>96</v>
      </c>
      <c r="N4" s="12" t="s">
        <v>5</v>
      </c>
      <c r="O4" s="22" t="s">
        <v>97</v>
      </c>
      <c r="P4" s="12" t="s">
        <v>5</v>
      </c>
      <c r="Q4" s="22" t="s">
        <v>98</v>
      </c>
      <c r="R4" s="7" t="s">
        <v>6</v>
      </c>
      <c r="S4" s="7" t="s">
        <v>7</v>
      </c>
    </row>
    <row r="5" spans="1:19" ht="12.75" customHeight="1">
      <c r="A5" s="7">
        <f>[6]vysledky!A5</f>
        <v>1</v>
      </c>
      <c r="B5" t="str">
        <f>_xlfn.CONCAT([7]vysledky!D5," ",[7]vysledky!C5)</f>
        <v>Grabmüller Aneta</v>
      </c>
      <c r="C5" t="str">
        <f>IF([7]vysledky!H5="","",[7]vysledky!H5)</f>
        <v>B&amp;H Triatlon Č. Budějovice</v>
      </c>
      <c r="D5" t="str">
        <f>[7]vysledky!F5</f>
        <v>1993</v>
      </c>
      <c r="E5">
        <f>[7]vysledky!B5</f>
        <v>46</v>
      </c>
      <c r="F5" s="10" t="s">
        <v>100</v>
      </c>
      <c r="G5" s="7" t="str">
        <f>LEFT([8]vysledky!G5,2)</f>
        <v>Z3</v>
      </c>
      <c r="H5" s="7">
        <f t="shared" ref="H5" si="0">1+SUMPRODUCT(($G$5:$G$153=G5)*($Q$5:$Q$153&lt;Q5))</f>
        <v>1</v>
      </c>
      <c r="I5" t="str">
        <f>[7]vysledky!I5</f>
        <v>8:24,26</v>
      </c>
      <c r="J5" t="str">
        <f>MID([7]vysledky!J5,2,LEN([7]vysledky!J5)-2)</f>
        <v>1</v>
      </c>
      <c r="K5" t="str">
        <f>[7]vysledky!L5</f>
        <v>32:49,72</v>
      </c>
      <c r="L5" t="str">
        <f>MID([7]vysledky!M5,2,LEN([7]vysledky!M5)-2)</f>
        <v>3</v>
      </c>
      <c r="M5" s="133">
        <f t="shared" ref="M5:M49" si="1">K5+I5</f>
        <v>2.8634027777777779E-2</v>
      </c>
      <c r="N5">
        <f t="shared" ref="N5" si="2">IFERROR(RANK(M5,$M$5:$M$153,1),"")</f>
        <v>1</v>
      </c>
      <c r="O5" t="str">
        <f>[7]vysledky!O5</f>
        <v>18:33,34</v>
      </c>
      <c r="P5" t="str">
        <f>MID([7]vysledky!P5,2,LEN([7]vysledky!P5)-2)</f>
        <v>5</v>
      </c>
      <c r="Q5" s="7" t="str">
        <f>[7]vysledky!Q5</f>
        <v>1:00:47,56</v>
      </c>
      <c r="R5" s="8">
        <v>50</v>
      </c>
      <c r="S5" s="8">
        <v>100</v>
      </c>
    </row>
    <row r="6" spans="1:19" ht="12.75" customHeight="1">
      <c r="A6" s="7">
        <f>[6]vysledky!A6</f>
        <v>2</v>
      </c>
      <c r="B6" t="str">
        <f>_xlfn.CONCAT([7]vysledky!D6," ",[7]vysledky!C6)</f>
        <v>Koptík Jiří</v>
      </c>
      <c r="C6" t="str">
        <f>IF([7]vysledky!H6="","",[7]vysledky!H6)</f>
        <v>TriSK České Budějovice</v>
      </c>
      <c r="D6" t="str">
        <f>[7]vysledky!F6</f>
        <v>1982</v>
      </c>
      <c r="E6">
        <f>[7]vysledky!B6</f>
        <v>38</v>
      </c>
      <c r="F6" s="10" t="s">
        <v>100</v>
      </c>
      <c r="G6" s="7" t="str">
        <f>LEFT([8]vysledky!G6,2)</f>
        <v>M4</v>
      </c>
      <c r="H6" s="7">
        <f t="shared" ref="H6" si="3">1+SUMPRODUCT(($G$5:$G$153=G6)*($Q$5:$Q$153&lt;Q6))</f>
        <v>1</v>
      </c>
      <c r="I6" t="str">
        <f>[7]vysledky!I6</f>
        <v>9:57,55</v>
      </c>
      <c r="J6" t="str">
        <f>MID([7]vysledky!J6,2,LEN([7]vysledky!J6)-2)</f>
        <v>8</v>
      </c>
      <c r="K6" t="str">
        <f>[7]vysledky!L6</f>
        <v>32:37,10</v>
      </c>
      <c r="L6" t="str">
        <f>MID([7]vysledky!M6,2,LEN([7]vysledky!M6)-2)</f>
        <v>2</v>
      </c>
      <c r="M6" s="133">
        <f t="shared" si="1"/>
        <v>2.9567708333333331E-2</v>
      </c>
      <c r="N6">
        <f t="shared" ref="N6" si="4">IFERROR(RANK(M6,$M$5:$M$153,1),"")</f>
        <v>3</v>
      </c>
      <c r="O6" t="str">
        <f>[7]vysledky!O6</f>
        <v>17:40,15</v>
      </c>
      <c r="P6" t="str">
        <f>MID([7]vysledky!P6,2,LEN([7]vysledky!P6)-2)</f>
        <v>1</v>
      </c>
      <c r="Q6" s="7" t="str">
        <f>[7]vysledky!Q6</f>
        <v>1:01:17,79</v>
      </c>
      <c r="R6" s="8">
        <v>50</v>
      </c>
      <c r="S6" s="8">
        <v>100</v>
      </c>
    </row>
    <row r="7" spans="1:19" ht="12.75" customHeight="1">
      <c r="A7" s="7">
        <f>[6]vysledky!A7</f>
        <v>3</v>
      </c>
      <c r="B7" t="str">
        <f>_xlfn.CONCAT([7]vysledky!D7," ",[7]vysledky!C7)</f>
        <v>Zajíc Václav</v>
      </c>
      <c r="C7" t="str">
        <f>IF([7]vysledky!H7="","",[7]vysledky!H7)</f>
        <v>TriSK ČB</v>
      </c>
      <c r="D7" t="str">
        <f>[7]vysledky!F7</f>
        <v>1979</v>
      </c>
      <c r="E7">
        <f>[7]vysledky!B7</f>
        <v>23</v>
      </c>
      <c r="F7" s="10" t="s">
        <v>100</v>
      </c>
      <c r="G7" s="7" t="str">
        <f>LEFT([8]vysledky!G7,2)</f>
        <v>M4</v>
      </c>
      <c r="H7" s="7">
        <f t="shared" ref="H7:H9" si="5">1+SUMPRODUCT(($G$5:$G$153=G7)*($Q$5:$Q$153&lt;Q7))</f>
        <v>2</v>
      </c>
      <c r="I7" t="str">
        <f>[7]vysledky!I7</f>
        <v>8:48,08</v>
      </c>
      <c r="J7" t="str">
        <f>MID([7]vysledky!J7,2,LEN([7]vysledky!J7)-2)</f>
        <v>3</v>
      </c>
      <c r="K7" t="str">
        <f>[7]vysledky!L7</f>
        <v>33:17,03</v>
      </c>
      <c r="L7" t="str">
        <f>MID([7]vysledky!M7,2,LEN([7]vysledky!M7)-2)</f>
        <v>6</v>
      </c>
      <c r="M7" s="133">
        <f t="shared" si="1"/>
        <v>2.9225810185185185E-2</v>
      </c>
      <c r="N7">
        <f t="shared" ref="N7:N9" si="6">IFERROR(RANK(M7,$M$5:$M$153,1),"")</f>
        <v>2</v>
      </c>
      <c r="O7" t="str">
        <f>[7]vysledky!O7</f>
        <v>19:10,39</v>
      </c>
      <c r="P7" t="str">
        <f>MID([7]vysledky!P7,2,LEN([7]vysledky!P7)-2)</f>
        <v>9</v>
      </c>
      <c r="Q7" s="7" t="str">
        <f>[7]vysledky!Q7</f>
        <v>1:02:17,86</v>
      </c>
      <c r="R7" s="8">
        <v>46</v>
      </c>
      <c r="S7" s="8">
        <v>96</v>
      </c>
    </row>
    <row r="8" spans="1:19" ht="12.75" customHeight="1">
      <c r="A8" s="7">
        <f>[6]vysledky!A8</f>
        <v>4</v>
      </c>
      <c r="B8" t="str">
        <f>_xlfn.CONCAT([7]vysledky!D8," ",[7]vysledky!C8)</f>
        <v>Koranda David</v>
      </c>
      <c r="C8" t="str">
        <f>IF([7]vysledky!H8="","",[7]vysledky!H8)</f>
        <v>TriSK ČB</v>
      </c>
      <c r="D8" t="str">
        <f>[7]vysledky!F8</f>
        <v>1983</v>
      </c>
      <c r="E8">
        <f>[7]vysledky!B8</f>
        <v>5</v>
      </c>
      <c r="F8" s="10" t="s">
        <v>100</v>
      </c>
      <c r="G8" s="7" t="str">
        <f>LEFT([8]vysledky!G8,2)</f>
        <v>M4</v>
      </c>
      <c r="H8" s="7">
        <f t="shared" si="5"/>
        <v>3</v>
      </c>
      <c r="I8" t="str">
        <f>[7]vysledky!I8</f>
        <v>9:14,17</v>
      </c>
      <c r="J8" t="str">
        <f>MID([7]vysledky!J8,2,LEN([7]vysledky!J8)-2)</f>
        <v>6</v>
      </c>
      <c r="K8" t="str">
        <f>[7]vysledky!L8</f>
        <v>33:53,51</v>
      </c>
      <c r="L8" t="str">
        <f>MID([7]vysledky!M8,2,LEN([7]vysledky!M8)-2)</f>
        <v>7</v>
      </c>
      <c r="M8" s="133">
        <f t="shared" si="1"/>
        <v>2.9949999999999997E-2</v>
      </c>
      <c r="N8">
        <f t="shared" si="6"/>
        <v>4</v>
      </c>
      <c r="O8" t="str">
        <f>[7]vysledky!O8</f>
        <v>18:22,40</v>
      </c>
      <c r="P8" t="str">
        <f>MID([7]vysledky!P8,2,LEN([7]vysledky!P8)-2)</f>
        <v>4</v>
      </c>
      <c r="Q8" s="7" t="str">
        <f>[7]vysledky!Q8</f>
        <v>1:02:35,49</v>
      </c>
      <c r="R8" s="8">
        <v>43</v>
      </c>
      <c r="S8" s="8">
        <v>93</v>
      </c>
    </row>
    <row r="9" spans="1:19" ht="12.75" customHeight="1">
      <c r="A9" s="7">
        <f>[6]vysledky!A9</f>
        <v>5</v>
      </c>
      <c r="B9" t="str">
        <f>_xlfn.CONCAT([7]vysledky!D9," ",[7]vysledky!C9)</f>
        <v>Plánek Karel</v>
      </c>
      <c r="C9" t="str">
        <f>IF([7]vysledky!H9="","",[7]vysledky!H9)</f>
        <v>ŠuTri Prachatice</v>
      </c>
      <c r="D9" t="str">
        <f>[7]vysledky!F9</f>
        <v>1976</v>
      </c>
      <c r="E9">
        <f>[7]vysledky!B9</f>
        <v>19</v>
      </c>
      <c r="F9" s="10" t="s">
        <v>100</v>
      </c>
      <c r="G9" s="7" t="str">
        <f>LEFT([8]vysledky!G9,2)</f>
        <v>M4</v>
      </c>
      <c r="H9" s="7">
        <f t="shared" si="5"/>
        <v>4</v>
      </c>
      <c r="I9" t="str">
        <f>[7]vysledky!I9</f>
        <v>10:52,02</v>
      </c>
      <c r="J9" t="str">
        <f>MID([7]vysledky!J9,2,LEN([7]vysledky!J9)-2)</f>
        <v>15</v>
      </c>
      <c r="K9" t="str">
        <f>[7]vysledky!L9</f>
        <v>32:25,55</v>
      </c>
      <c r="L9" t="str">
        <f>MID([7]vysledky!M9,2,LEN([7]vysledky!M9)-2)</f>
        <v>1</v>
      </c>
      <c r="M9" s="133">
        <f t="shared" si="1"/>
        <v>3.0064467592592591E-2</v>
      </c>
      <c r="N9">
        <f t="shared" si="6"/>
        <v>6</v>
      </c>
      <c r="O9" t="str">
        <f>[7]vysledky!O9</f>
        <v>18:39,17</v>
      </c>
      <c r="P9" t="str">
        <f>MID([7]vysledky!P9,2,LEN([7]vysledky!P9)-2)</f>
        <v>7</v>
      </c>
      <c r="Q9" s="7" t="str">
        <f>[7]vysledky!Q9</f>
        <v>1:03:01,25</v>
      </c>
      <c r="R9" s="8">
        <v>41</v>
      </c>
      <c r="S9" s="8">
        <v>91</v>
      </c>
    </row>
    <row r="10" spans="1:19" ht="12.75" customHeight="1">
      <c r="A10" s="7">
        <f>[6]vysledky!A10</f>
        <v>6</v>
      </c>
      <c r="B10" t="str">
        <f>_xlfn.CONCAT([7]vysledky!D10," ",[7]vysledky!C10)</f>
        <v>Šíp Jaromír</v>
      </c>
      <c r="C10" t="str">
        <f>IF([7]vysledky!H10="","",[7]vysledky!H10)</f>
        <v>TT Tálín</v>
      </c>
      <c r="D10" t="str">
        <f>[7]vysledky!F10</f>
        <v>1979</v>
      </c>
      <c r="E10">
        <f>[7]vysledky!B10</f>
        <v>9</v>
      </c>
      <c r="F10" s="10" t="s">
        <v>100</v>
      </c>
      <c r="G10" s="7" t="str">
        <f>LEFT([8]vysledky!G10,2)</f>
        <v>M4</v>
      </c>
      <c r="H10" s="7">
        <f t="shared" ref="H10:H33" si="7">1+SUMPRODUCT(($G$5:$G$153=G10)*($Q$5:$Q$153&lt;Q10))</f>
        <v>5</v>
      </c>
      <c r="I10" t="str">
        <f>[7]vysledky!I10</f>
        <v>10:29,89</v>
      </c>
      <c r="J10" t="str">
        <f>MID([7]vysledky!J10,2,LEN([7]vysledky!J10)-2)</f>
        <v>14</v>
      </c>
      <c r="K10" t="str">
        <f>[7]vysledky!L10</f>
        <v>32:55,40</v>
      </c>
      <c r="L10" t="str">
        <f>MID([7]vysledky!M10,2,LEN([7]vysledky!M10)-2)</f>
        <v>5</v>
      </c>
      <c r="M10" s="133">
        <f t="shared" si="1"/>
        <v>3.0153819444444445E-2</v>
      </c>
      <c r="N10">
        <f t="shared" ref="N10:N33" si="8">IFERROR(RANK(M10,$M$5:$M$153,1),"")</f>
        <v>7</v>
      </c>
      <c r="O10" t="str">
        <f>[7]vysledky!O10</f>
        <v>19:45,74</v>
      </c>
      <c r="P10" t="str">
        <f>MID([7]vysledky!P10,2,LEN([7]vysledky!P10)-2)</f>
        <v>10</v>
      </c>
      <c r="Q10" s="7" t="str">
        <f>[7]vysledky!Q10</f>
        <v>1:04:17,87</v>
      </c>
      <c r="R10" s="8">
        <v>40</v>
      </c>
      <c r="S10" s="8">
        <v>90</v>
      </c>
    </row>
    <row r="11" spans="1:19" ht="12.75" customHeight="1">
      <c r="A11" s="7">
        <f>[6]vysledky!A11</f>
        <v>7</v>
      </c>
      <c r="B11" t="str">
        <f>_xlfn.CONCAT([7]vysledky!D11," ",[7]vysledky!C11)</f>
        <v>Koptík Jiří</v>
      </c>
      <c r="C11" t="str">
        <f>IF([7]vysledky!H11="","",[7]vysledky!H11)</f>
        <v>TriSK České Budějovice</v>
      </c>
      <c r="D11" t="str">
        <f>[7]vysledky!F11</f>
        <v>2008</v>
      </c>
      <c r="E11">
        <f>[7]vysledky!B11</f>
        <v>39</v>
      </c>
      <c r="F11" s="10" t="s">
        <v>100</v>
      </c>
      <c r="G11" s="7" t="str">
        <f>LEFT([8]vysledky!G11,2)</f>
        <v>M1</v>
      </c>
      <c r="H11" s="7">
        <f t="shared" si="7"/>
        <v>1</v>
      </c>
      <c r="I11" t="str">
        <f>[7]vysledky!I11</f>
        <v>9:02,15</v>
      </c>
      <c r="J11" t="str">
        <f>MID([7]vysledky!J11,2,LEN([7]vysledky!J11)-2)</f>
        <v>5</v>
      </c>
      <c r="K11" t="str">
        <f>[7]vysledky!L11</f>
        <v>34:10,48</v>
      </c>
      <c r="L11" t="str">
        <f>MID([7]vysledky!M11,2,LEN([7]vysledky!M11)-2)</f>
        <v>8</v>
      </c>
      <c r="M11" s="133">
        <f t="shared" si="1"/>
        <v>3.0007291666666665E-2</v>
      </c>
      <c r="N11">
        <f t="shared" si="8"/>
        <v>5</v>
      </c>
      <c r="O11" t="str">
        <f>[7]vysledky!O11</f>
        <v>20:24,52</v>
      </c>
      <c r="P11" t="str">
        <f>MID([7]vysledky!P11,2,LEN([7]vysledky!P11)-2)</f>
        <v>15</v>
      </c>
      <c r="Q11" s="7" t="str">
        <f>[7]vysledky!Q11</f>
        <v>1:04:43,85</v>
      </c>
      <c r="R11" s="8">
        <v>50</v>
      </c>
      <c r="S11" s="8">
        <v>89</v>
      </c>
    </row>
    <row r="12" spans="1:19" ht="12.75" customHeight="1">
      <c r="A12" s="7">
        <f>[6]vysledky!A12</f>
        <v>8</v>
      </c>
      <c r="B12" t="str">
        <f>_xlfn.CONCAT([7]vysledky!D12," ",[7]vysledky!C12)</f>
        <v>Černý Michal</v>
      </c>
      <c r="C12" t="str">
        <f>IF([7]vysledky!H12="","",[7]vysledky!H12)</f>
        <v>Trisk ČB</v>
      </c>
      <c r="D12" t="str">
        <f>[7]vysledky!F12</f>
        <v>1978</v>
      </c>
      <c r="E12">
        <f>[7]vysledky!B12</f>
        <v>24</v>
      </c>
      <c r="F12" s="10" t="s">
        <v>100</v>
      </c>
      <c r="G12" s="7" t="str">
        <f>LEFT([8]vysledky!G12,2)</f>
        <v>M4</v>
      </c>
      <c r="H12" s="7">
        <f t="shared" si="7"/>
        <v>6</v>
      </c>
      <c r="I12" t="str">
        <f>[7]vysledky!I12</f>
        <v>11:20,40</v>
      </c>
      <c r="J12" t="str">
        <f>MID([7]vysledky!J12,2,LEN([7]vysledky!J12)-2)</f>
        <v>21</v>
      </c>
      <c r="K12" t="str">
        <f>[7]vysledky!L12</f>
        <v>34:28,94</v>
      </c>
      <c r="L12" t="str">
        <f>MID([7]vysledky!M12,2,LEN([7]vysledky!M12)-2)</f>
        <v>10</v>
      </c>
      <c r="M12" s="133">
        <f t="shared" si="1"/>
        <v>3.1821064814814816E-2</v>
      </c>
      <c r="N12">
        <f t="shared" si="8"/>
        <v>13</v>
      </c>
      <c r="O12" t="str">
        <f>[7]vysledky!O12</f>
        <v>17:58,32</v>
      </c>
      <c r="P12" t="str">
        <f>MID([7]vysledky!P12,2,LEN([7]vysledky!P12)-2)</f>
        <v>2</v>
      </c>
      <c r="Q12" s="7" t="str">
        <f>[7]vysledky!Q12</f>
        <v>1:04:52,94</v>
      </c>
      <c r="R12" s="8">
        <v>39</v>
      </c>
      <c r="S12" s="8">
        <v>88</v>
      </c>
    </row>
    <row r="13" spans="1:19" ht="12.75" customHeight="1">
      <c r="A13" s="7">
        <f>[6]vysledky!A13</f>
        <v>9</v>
      </c>
      <c r="B13" t="str">
        <f>_xlfn.CONCAT([7]vysledky!D13," ",[7]vysledky!C13)</f>
        <v>Sedláček Ondřej</v>
      </c>
      <c r="C13" t="str">
        <f>IF([7]vysledky!H13="","",[7]vysledky!H13)</f>
        <v>Trisk České Budějovice</v>
      </c>
      <c r="D13" t="str">
        <f>[7]vysledky!F13</f>
        <v>1982</v>
      </c>
      <c r="E13">
        <f>[7]vysledky!B13</f>
        <v>25</v>
      </c>
      <c r="F13" s="10" t="s">
        <v>100</v>
      </c>
      <c r="G13" s="7" t="str">
        <f>LEFT([8]vysledky!G13,2)</f>
        <v>M4</v>
      </c>
      <c r="H13" s="7">
        <f t="shared" si="7"/>
        <v>7</v>
      </c>
      <c r="I13" t="str">
        <f>[7]vysledky!I13</f>
        <v>11:14,54</v>
      </c>
      <c r="J13" t="str">
        <f>MID([7]vysledky!J13,2,LEN([7]vysledky!J13)-2)</f>
        <v>17</v>
      </c>
      <c r="K13" t="str">
        <f>[7]vysledky!L13</f>
        <v>34:30,60</v>
      </c>
      <c r="L13" t="str">
        <f>MID([7]vysledky!M13,2,LEN([7]vysledky!M13)-2)</f>
        <v>11</v>
      </c>
      <c r="M13" s="133">
        <f t="shared" si="1"/>
        <v>3.1772453703703699E-2</v>
      </c>
      <c r="N13">
        <f t="shared" si="8"/>
        <v>12</v>
      </c>
      <c r="O13" t="str">
        <f>[7]vysledky!O13</f>
        <v>18:33,94</v>
      </c>
      <c r="P13" t="str">
        <f>MID([7]vysledky!P13,2,LEN([7]vysledky!P13)-2)</f>
        <v>6</v>
      </c>
      <c r="Q13" s="7" t="str">
        <f>[7]vysledky!Q13</f>
        <v>1:05:36,75</v>
      </c>
      <c r="R13" s="8">
        <v>38</v>
      </c>
      <c r="S13" s="8">
        <v>87</v>
      </c>
    </row>
    <row r="14" spans="1:19" ht="12.75" customHeight="1">
      <c r="A14" s="7">
        <f>[6]vysledky!A14</f>
        <v>10</v>
      </c>
      <c r="B14" t="str">
        <f>_xlfn.CONCAT([7]vysledky!D14," ",[7]vysledky!C14)</f>
        <v>Profant Vladimír</v>
      </c>
      <c r="C14" t="str">
        <f>IF([7]vysledky!H14="","",[7]vysledky!H14)</f>
        <v>Dinos TT</v>
      </c>
      <c r="D14" t="str">
        <f>[7]vysledky!F14</f>
        <v>1970</v>
      </c>
      <c r="E14">
        <f>[7]vysledky!B14</f>
        <v>28</v>
      </c>
      <c r="F14" s="10" t="s">
        <v>100</v>
      </c>
      <c r="G14" s="7" t="str">
        <f>LEFT([8]vysledky!G14,2)</f>
        <v>M5</v>
      </c>
      <c r="H14" s="7">
        <f t="shared" si="7"/>
        <v>1</v>
      </c>
      <c r="I14" t="str">
        <f>[7]vysledky!I14</f>
        <v>10:24,15</v>
      </c>
      <c r="J14" t="str">
        <f>MID([7]vysledky!J14,2,LEN([7]vysledky!J14)-2)</f>
        <v>11</v>
      </c>
      <c r="K14" t="str">
        <f>[7]vysledky!L14</f>
        <v>35:04,67</v>
      </c>
      <c r="L14" t="str">
        <f>MID([7]vysledky!M14,2,LEN([7]vysledky!M14)-2)</f>
        <v>13</v>
      </c>
      <c r="M14" s="133">
        <f t="shared" si="1"/>
        <v>3.1583564814814814E-2</v>
      </c>
      <c r="N14">
        <f t="shared" si="8"/>
        <v>10</v>
      </c>
      <c r="O14" t="str">
        <f>[7]vysledky!O14</f>
        <v>19:02,51</v>
      </c>
      <c r="P14" t="str">
        <f>MID([7]vysledky!P14,2,LEN([7]vysledky!P14)-2)</f>
        <v>8</v>
      </c>
      <c r="Q14" s="7" t="str">
        <f>[7]vysledky!Q14</f>
        <v>1:05:43,74</v>
      </c>
      <c r="R14" s="8">
        <v>50</v>
      </c>
      <c r="S14" s="8">
        <v>86</v>
      </c>
    </row>
    <row r="15" spans="1:19" ht="12.75" customHeight="1">
      <c r="A15" s="7">
        <f>[6]vysledky!A15</f>
        <v>11</v>
      </c>
      <c r="B15" t="str">
        <f>_xlfn.CONCAT([7]vysledky!D15," ",[7]vysledky!C15)</f>
        <v>Brlicová Natálie</v>
      </c>
      <c r="C15" t="str">
        <f>IF([7]vysledky!H15="","",[7]vysledky!H15)</f>
        <v>BH TT České Budějovice</v>
      </c>
      <c r="D15" t="str">
        <f>[7]vysledky!F15</f>
        <v>1996</v>
      </c>
      <c r="E15">
        <f>[7]vysledky!B15</f>
        <v>47</v>
      </c>
      <c r="F15" s="10" t="s">
        <v>100</v>
      </c>
      <c r="G15" s="7" t="str">
        <f>LEFT([8]vysledky!G15,2)</f>
        <v>Z2</v>
      </c>
      <c r="H15" s="7">
        <f t="shared" si="7"/>
        <v>1</v>
      </c>
      <c r="I15" t="str">
        <f>[7]vysledky!I15</f>
        <v>10:27,91</v>
      </c>
      <c r="J15" t="str">
        <f>MID([7]vysledky!J15,2,LEN([7]vysledky!J15)-2)</f>
        <v>13</v>
      </c>
      <c r="K15" t="str">
        <f>[7]vysledky!L15</f>
        <v>36:06,74</v>
      </c>
      <c r="L15" t="str">
        <f>MID([7]vysledky!M15,2,LEN([7]vysledky!M15)-2)</f>
        <v>15</v>
      </c>
      <c r="M15" s="133">
        <f t="shared" si="1"/>
        <v>3.2345486111111113E-2</v>
      </c>
      <c r="N15">
        <f t="shared" si="8"/>
        <v>15</v>
      </c>
      <c r="O15" t="str">
        <f>[7]vysledky!O15</f>
        <v>18:08,21</v>
      </c>
      <c r="P15" t="str">
        <f>MID([7]vysledky!P15,2,LEN([7]vysledky!P15)-2)</f>
        <v>3</v>
      </c>
      <c r="Q15" s="7" t="str">
        <f>[7]vysledky!Q15</f>
        <v>1:06:01,94</v>
      </c>
      <c r="R15" s="8">
        <v>50</v>
      </c>
      <c r="S15" s="8">
        <v>96</v>
      </c>
    </row>
    <row r="16" spans="1:19" ht="12.75" customHeight="1">
      <c r="A16" s="7">
        <f>[6]vysledky!A16</f>
        <v>12</v>
      </c>
      <c r="B16" t="str">
        <f>_xlfn.CONCAT([7]vysledky!D16," ",[7]vysledky!C16)</f>
        <v>Juráň Karel</v>
      </c>
      <c r="C16" t="str">
        <f>IF([7]vysledky!H16="","",[7]vysledky!H16)</f>
        <v>TT Tálín</v>
      </c>
      <c r="D16" t="str">
        <f>[7]vysledky!F16</f>
        <v>1974</v>
      </c>
      <c r="E16">
        <f>[7]vysledky!B16</f>
        <v>34</v>
      </c>
      <c r="F16" s="10" t="s">
        <v>100</v>
      </c>
      <c r="G16" s="7" t="str">
        <f>LEFT([8]vysledky!G16,2)</f>
        <v>M5</v>
      </c>
      <c r="H16" s="7">
        <f t="shared" si="7"/>
        <v>2</v>
      </c>
      <c r="I16" t="str">
        <f>[7]vysledky!I16</f>
        <v>11:55,41</v>
      </c>
      <c r="J16" t="str">
        <f>MID([7]vysledky!J16,2,LEN([7]vysledky!J16)-2)</f>
        <v>22</v>
      </c>
      <c r="K16" t="str">
        <f>[7]vysledky!L16</f>
        <v>32:52,71</v>
      </c>
      <c r="L16" t="str">
        <f>MID([7]vysledky!M16,2,LEN([7]vysledky!M16)-2)</f>
        <v>4</v>
      </c>
      <c r="M16" s="133">
        <f t="shared" si="1"/>
        <v>3.1112500000000001E-2</v>
      </c>
      <c r="N16">
        <f t="shared" si="8"/>
        <v>8</v>
      </c>
      <c r="O16" t="str">
        <f>[7]vysledky!O16</f>
        <v>20:17,83</v>
      </c>
      <c r="P16" t="str">
        <f>MID([7]vysledky!P16,2,LEN([7]vysledky!P16)-2)</f>
        <v>12</v>
      </c>
      <c r="Q16" s="7" t="str">
        <f>[7]vysledky!Q16</f>
        <v>1:07:08,60</v>
      </c>
      <c r="R16" s="8">
        <v>46</v>
      </c>
      <c r="S16" s="8">
        <v>85</v>
      </c>
    </row>
    <row r="17" spans="1:19" ht="12.75" customHeight="1">
      <c r="A17" s="7">
        <f>[6]vysledky!A17</f>
        <v>13</v>
      </c>
      <c r="B17" t="str">
        <f>_xlfn.CONCAT([7]vysledky!D17," ",[7]vysledky!C17)</f>
        <v>Kukačka Martin</v>
      </c>
      <c r="C17" t="str">
        <f>IF([7]vysledky!H17="","",[7]vysledky!H17)</f>
        <v>HS Šutri</v>
      </c>
      <c r="D17" t="str">
        <f>[7]vysledky!F17</f>
        <v>1980</v>
      </c>
      <c r="E17">
        <f>[7]vysledky!B17</f>
        <v>48</v>
      </c>
      <c r="F17" s="10" t="s">
        <v>100</v>
      </c>
      <c r="G17" s="7" t="str">
        <f>LEFT([8]vysledky!G17,2)</f>
        <v>M4</v>
      </c>
      <c r="H17" s="7">
        <f t="shared" si="7"/>
        <v>8</v>
      </c>
      <c r="I17" t="str">
        <f>[7]vysledky!I17</f>
        <v>11:18,95</v>
      </c>
      <c r="J17" t="str">
        <f>MID([7]vysledky!J17,2,LEN([7]vysledky!J17)-2)</f>
        <v>20</v>
      </c>
      <c r="K17" t="str">
        <f>[7]vysledky!L17</f>
        <v>34:15,27</v>
      </c>
      <c r="L17" t="str">
        <f>MID([7]vysledky!M17,2,LEN([7]vysledky!M17)-2)</f>
        <v>9</v>
      </c>
      <c r="M17" s="133">
        <f t="shared" si="1"/>
        <v>3.1646064814814814E-2</v>
      </c>
      <c r="N17">
        <f t="shared" si="8"/>
        <v>11</v>
      </c>
      <c r="O17" t="str">
        <f>[7]vysledky!O17</f>
        <v>20:38,03</v>
      </c>
      <c r="P17" t="str">
        <f>MID([7]vysledky!P17,2,LEN([7]vysledky!P17)-2)</f>
        <v>17</v>
      </c>
      <c r="Q17" s="7" t="str">
        <f>[7]vysledky!Q17</f>
        <v>1:07:30,16</v>
      </c>
      <c r="R17" s="8">
        <v>37</v>
      </c>
      <c r="S17" s="8">
        <v>84</v>
      </c>
    </row>
    <row r="18" spans="1:19" ht="12.75" customHeight="1">
      <c r="A18" s="7">
        <f>[6]vysledky!A18</f>
        <v>14</v>
      </c>
      <c r="B18" t="str">
        <f>_xlfn.CONCAT([7]vysledky!D18," ",[7]vysledky!C18)</f>
        <v>Machník Tomáš</v>
      </c>
      <c r="C18" t="str">
        <f>IF([7]vysledky!H18="","",[7]vysledky!H18)</f>
        <v>ŠuTri Prachatice</v>
      </c>
      <c r="D18" t="str">
        <f>[7]vysledky!F18</f>
        <v>1998</v>
      </c>
      <c r="E18">
        <f>[7]vysledky!B18</f>
        <v>20</v>
      </c>
      <c r="F18" s="10" t="s">
        <v>100</v>
      </c>
      <c r="G18" s="7" t="str">
        <f>LEFT([8]vysledky!G18,2)</f>
        <v>M2</v>
      </c>
      <c r="H18" s="7">
        <f t="shared" si="7"/>
        <v>1</v>
      </c>
      <c r="I18" t="str">
        <f>[7]vysledky!I18</f>
        <v>8:49,80</v>
      </c>
      <c r="J18" t="str">
        <f>MID([7]vysledky!J18,2,LEN([7]vysledky!J18)-2)</f>
        <v>4</v>
      </c>
      <c r="K18" t="str">
        <f>[7]vysledky!L18</f>
        <v>37:03,08</v>
      </c>
      <c r="L18" t="str">
        <f>MID([7]vysledky!M18,2,LEN([7]vysledky!M18)-2)</f>
        <v>18</v>
      </c>
      <c r="M18" s="133">
        <f t="shared" si="1"/>
        <v>3.1862037037037036E-2</v>
      </c>
      <c r="N18">
        <f t="shared" si="8"/>
        <v>14</v>
      </c>
      <c r="O18" t="str">
        <f>[7]vysledky!O18</f>
        <v>20:45,44</v>
      </c>
      <c r="P18" t="str">
        <f>MID([7]vysledky!P18,2,LEN([7]vysledky!P18)-2)</f>
        <v>18</v>
      </c>
      <c r="Q18" s="7" t="str">
        <f>[7]vysledky!Q18</f>
        <v>1:07:50,28</v>
      </c>
      <c r="R18" s="8">
        <v>50</v>
      </c>
      <c r="S18" s="8">
        <v>83</v>
      </c>
    </row>
    <row r="19" spans="1:19" ht="12.75" customHeight="1">
      <c r="A19" s="7">
        <f>[6]vysledky!A19</f>
        <v>15</v>
      </c>
      <c r="B19" t="str">
        <f>_xlfn.CONCAT([7]vysledky!D19," ",[7]vysledky!C19)</f>
        <v>Mikoláš Miroslav</v>
      </c>
      <c r="C19" t="str">
        <f>IF([7]vysledky!H19="","",[7]vysledky!H19)</f>
        <v>Trisk ČB</v>
      </c>
      <c r="D19" t="str">
        <f>[7]vysledky!F19</f>
        <v>1995</v>
      </c>
      <c r="E19">
        <f>[7]vysledky!B19</f>
        <v>8</v>
      </c>
      <c r="F19" s="10" t="s">
        <v>100</v>
      </c>
      <c r="G19" s="7" t="str">
        <f>LEFT([8]vysledky!G19,2)</f>
        <v>M2</v>
      </c>
      <c r="H19" s="7">
        <f t="shared" si="7"/>
        <v>2</v>
      </c>
      <c r="I19" t="str">
        <f>[7]vysledky!I19</f>
        <v>9:25,28</v>
      </c>
      <c r="J19" t="str">
        <f>MID([7]vysledky!J19,2,LEN([7]vysledky!J19)-2)</f>
        <v>7</v>
      </c>
      <c r="K19" t="str">
        <f>[7]vysledky!L19</f>
        <v>35:57,00</v>
      </c>
      <c r="L19" t="str">
        <f>MID([7]vysledky!M19,2,LEN([7]vysledky!M19)-2)</f>
        <v>14</v>
      </c>
      <c r="M19" s="133">
        <f t="shared" si="1"/>
        <v>3.1507870370370367E-2</v>
      </c>
      <c r="N19">
        <f t="shared" si="8"/>
        <v>9</v>
      </c>
      <c r="O19" t="str">
        <f>[7]vysledky!O19</f>
        <v>22:10,54</v>
      </c>
      <c r="P19" t="str">
        <f>MID([7]vysledky!P19,2,LEN([7]vysledky!P19)-2)</f>
        <v>25</v>
      </c>
      <c r="Q19" s="7" t="str">
        <f>[7]vysledky!Q19</f>
        <v>1:08:45,55</v>
      </c>
      <c r="R19" s="8">
        <v>46</v>
      </c>
      <c r="S19" s="8">
        <v>82</v>
      </c>
    </row>
    <row r="20" spans="1:19" ht="12.75" customHeight="1">
      <c r="A20" s="7">
        <f>[6]vysledky!A20</f>
        <v>16</v>
      </c>
      <c r="B20" t="str">
        <f>_xlfn.CONCAT([7]vysledky!D20," ",[7]vysledky!C20)</f>
        <v>Jungbauer Jan</v>
      </c>
      <c r="C20" t="str">
        <f>IF([7]vysledky!H20="","",[7]vysledky!H20)</f>
        <v>TC Líbovo Potěr</v>
      </c>
      <c r="D20" t="str">
        <f>[7]vysledky!F20</f>
        <v>1984</v>
      </c>
      <c r="E20">
        <f>[7]vysledky!B20</f>
        <v>13</v>
      </c>
      <c r="G20" s="7" t="str">
        <f>LEFT([8]vysledky!G20,2)</f>
        <v>M4</v>
      </c>
      <c r="H20" s="7">
        <f t="shared" si="7"/>
        <v>9</v>
      </c>
      <c r="I20" t="str">
        <f>[7]vysledky!I20</f>
        <v>13:19,32</v>
      </c>
      <c r="J20" t="str">
        <f>MID([7]vysledky!J20,2,LEN([7]vysledky!J20)-2)</f>
        <v>33</v>
      </c>
      <c r="K20" t="str">
        <f>[7]vysledky!L20</f>
        <v>34:58,27</v>
      </c>
      <c r="L20" t="str">
        <f>MID([7]vysledky!M20,2,LEN([7]vysledky!M20)-2)</f>
        <v>12</v>
      </c>
      <c r="M20" s="133">
        <f t="shared" si="1"/>
        <v>3.3536921296296297E-2</v>
      </c>
      <c r="N20">
        <f t="shared" si="8"/>
        <v>18</v>
      </c>
      <c r="O20" t="str">
        <f>[7]vysledky!O20</f>
        <v>20:35,58</v>
      </c>
      <c r="P20" t="str">
        <f>MID([7]vysledky!P20,2,LEN([7]vysledky!P20)-2)</f>
        <v>16</v>
      </c>
      <c r="Q20" s="7" t="str">
        <f>[7]vysledky!Q20</f>
        <v>1:10:11,37</v>
      </c>
    </row>
    <row r="21" spans="1:19" ht="12.75" customHeight="1">
      <c r="A21" s="7">
        <f>[6]vysledky!A21</f>
        <v>17</v>
      </c>
      <c r="B21" t="str">
        <f>_xlfn.CONCAT([7]vysledky!D21," ",[7]vysledky!C21)</f>
        <v>Květoň Daniel</v>
      </c>
      <c r="C21" t="str">
        <f>IF([7]vysledky!H21="","",[7]vysledky!H21)</f>
        <v/>
      </c>
      <c r="D21" t="str">
        <f>[7]vysledky!F21</f>
        <v>1995</v>
      </c>
      <c r="E21">
        <f>[7]vysledky!B21</f>
        <v>37</v>
      </c>
      <c r="F21" s="10" t="str">
        <f>IF([7]vysledky!T21="Ano","*","")</f>
        <v/>
      </c>
      <c r="G21" s="7" t="str">
        <f>LEFT([8]vysledky!G21,2)</f>
        <v>M2</v>
      </c>
      <c r="H21" s="7">
        <f t="shared" si="7"/>
        <v>3</v>
      </c>
      <c r="I21" t="str">
        <f>[7]vysledky!I21</f>
        <v>10:26,35</v>
      </c>
      <c r="J21" t="str">
        <f>MID([7]vysledky!J21,2,LEN([7]vysledky!J21)-2)</f>
        <v>12</v>
      </c>
      <c r="K21" t="str">
        <f>[7]vysledky!L21</f>
        <v>37:26,04</v>
      </c>
      <c r="L21" t="str">
        <f>MID([7]vysledky!M21,2,LEN([7]vysledky!M21)-2)</f>
        <v>20</v>
      </c>
      <c r="M21" s="133">
        <f t="shared" si="1"/>
        <v>3.3245254629629628E-2</v>
      </c>
      <c r="N21">
        <f t="shared" si="8"/>
        <v>17</v>
      </c>
      <c r="O21" t="str">
        <f>[7]vysledky!O21</f>
        <v>21:41,85</v>
      </c>
      <c r="P21" t="str">
        <f>MID([7]vysledky!P21,2,LEN([7]vysledky!P21)-2)</f>
        <v>22</v>
      </c>
      <c r="Q21" s="7" t="str">
        <f>[7]vysledky!Q21</f>
        <v>1:10:39,67</v>
      </c>
    </row>
    <row r="22" spans="1:19" ht="12.75" customHeight="1">
      <c r="A22" s="7">
        <f>[6]vysledky!A22</f>
        <v>18</v>
      </c>
      <c r="B22" t="str">
        <f>_xlfn.CONCAT([7]vysledky!D22," ",[7]vysledky!C22)</f>
        <v>Havel Jan</v>
      </c>
      <c r="C22" t="str">
        <f>IF([7]vysledky!H22="","",[7]vysledky!H22)</f>
        <v>Triatlon N+N</v>
      </c>
      <c r="D22" t="str">
        <f>[7]vysledky!F22</f>
        <v>1986</v>
      </c>
      <c r="E22">
        <f>[7]vysledky!B22</f>
        <v>4</v>
      </c>
      <c r="G22" s="7" t="str">
        <f>LEFT([8]vysledky!G22,2)</f>
        <v>M3</v>
      </c>
      <c r="H22" s="7">
        <f t="shared" si="7"/>
        <v>1</v>
      </c>
      <c r="I22" t="str">
        <f>[7]vysledky!I22</f>
        <v>11:15,91</v>
      </c>
      <c r="J22" t="str">
        <f>MID([7]vysledky!J22,2,LEN([7]vysledky!J22)-2)</f>
        <v>18</v>
      </c>
      <c r="K22" t="str">
        <f>[7]vysledky!L22</f>
        <v>37:20,90</v>
      </c>
      <c r="L22" t="str">
        <f>MID([7]vysledky!M22,2,LEN([7]vysledky!M22)-2)</f>
        <v>19</v>
      </c>
      <c r="M22" s="133">
        <f t="shared" si="1"/>
        <v>3.3759375000000001E-2</v>
      </c>
      <c r="N22">
        <f t="shared" si="8"/>
        <v>19</v>
      </c>
      <c r="O22" t="str">
        <f>[7]vysledky!O22</f>
        <v>21:57,05</v>
      </c>
      <c r="P22" t="str">
        <f>MID([7]vysledky!P22,2,LEN([7]vysledky!P22)-2)</f>
        <v>23</v>
      </c>
      <c r="Q22" s="7" t="str">
        <f>[7]vysledky!Q22</f>
        <v>1:11:43,46</v>
      </c>
    </row>
    <row r="23" spans="1:19" ht="12.75" customHeight="1">
      <c r="A23" s="7">
        <f>[6]vysledky!A23</f>
        <v>19</v>
      </c>
      <c r="B23" t="str">
        <f>_xlfn.CONCAT([7]vysledky!D23," ",[7]vysledky!C23)</f>
        <v>Skalka Pavel</v>
      </c>
      <c r="C23" t="str">
        <f>IF([7]vysledky!H23="","",[7]vysledky!H23)</f>
        <v>Lipí</v>
      </c>
      <c r="D23" t="str">
        <f>[7]vysledky!F23</f>
        <v>1970</v>
      </c>
      <c r="E23">
        <f>[7]vysledky!B23</f>
        <v>18</v>
      </c>
      <c r="F23" s="10" t="s">
        <v>100</v>
      </c>
      <c r="G23" s="7" t="str">
        <f>LEFT([8]vysledky!G23,2)</f>
        <v>M5</v>
      </c>
      <c r="H23" s="7">
        <f t="shared" si="7"/>
        <v>3</v>
      </c>
      <c r="I23" t="str">
        <f>[7]vysledky!I23</f>
        <v>13:49,17</v>
      </c>
      <c r="J23" t="str">
        <f>MID([7]vysledky!J23,2,LEN([7]vysledky!J23)-2)</f>
        <v>36</v>
      </c>
      <c r="K23" t="str">
        <f>[7]vysledky!L23</f>
        <v>36:58,50</v>
      </c>
      <c r="L23" t="str">
        <f>MID([7]vysledky!M23,2,LEN([7]vysledky!M23)-2)</f>
        <v>17</v>
      </c>
      <c r="M23" s="133">
        <f t="shared" si="1"/>
        <v>3.5273958333333334E-2</v>
      </c>
      <c r="N23">
        <f t="shared" si="8"/>
        <v>23</v>
      </c>
      <c r="O23" t="str">
        <f>[7]vysledky!O23</f>
        <v>20:04,47</v>
      </c>
      <c r="P23" t="str">
        <f>MID([7]vysledky!P23,2,LEN([7]vysledky!P23)-2)</f>
        <v>11</v>
      </c>
      <c r="Q23" s="7" t="str">
        <f>[7]vysledky!Q23</f>
        <v>1:12:13,02</v>
      </c>
      <c r="R23" s="8">
        <v>43</v>
      </c>
      <c r="S23" s="8">
        <v>81</v>
      </c>
    </row>
    <row r="24" spans="1:19" ht="12.75" customHeight="1">
      <c r="A24" s="7">
        <f>[6]vysledky!A24</f>
        <v>20</v>
      </c>
      <c r="B24" t="str">
        <f>_xlfn.CONCAT([7]vysledky!D24," ",[7]vysledky!C24)</f>
        <v>Šimůnková Simona</v>
      </c>
      <c r="C24" t="str">
        <f>IF([7]vysledky!H24="","",[7]vysledky!H24)</f>
        <v>TriSK ČB</v>
      </c>
      <c r="D24" t="str">
        <f>[7]vysledky!F24</f>
        <v>1997</v>
      </c>
      <c r="E24">
        <f>[7]vysledky!B24</f>
        <v>22</v>
      </c>
      <c r="F24" s="10" t="s">
        <v>100</v>
      </c>
      <c r="G24" s="7" t="str">
        <f>LEFT([8]vysledky!G24,2)</f>
        <v>Z2</v>
      </c>
      <c r="H24" s="7">
        <f t="shared" si="7"/>
        <v>2</v>
      </c>
      <c r="I24" t="str">
        <f>[7]vysledky!I24</f>
        <v>10:22,22</v>
      </c>
      <c r="J24" t="str">
        <f>MID([7]vysledky!J24,2,LEN([7]vysledky!J24)-2)</f>
        <v>10</v>
      </c>
      <c r="K24" t="str">
        <f>[7]vysledky!L24</f>
        <v>40:47,31</v>
      </c>
      <c r="L24" t="str">
        <f>MID([7]vysledky!M24,2,LEN([7]vysledky!M24)-2)</f>
        <v>29</v>
      </c>
      <c r="M24" s="133">
        <f t="shared" si="1"/>
        <v>3.5526967592592593E-2</v>
      </c>
      <c r="N24">
        <f t="shared" si="8"/>
        <v>26</v>
      </c>
      <c r="O24" t="str">
        <f>[7]vysledky!O24</f>
        <v>20:23,82</v>
      </c>
      <c r="P24" t="str">
        <f>MID([7]vysledky!P24,2,LEN([7]vysledky!P24)-2)</f>
        <v>14</v>
      </c>
      <c r="Q24" s="7" t="str">
        <f>[7]vysledky!Q24</f>
        <v>1:12:30,50</v>
      </c>
      <c r="R24" s="8">
        <v>46</v>
      </c>
      <c r="S24" s="8">
        <v>93</v>
      </c>
    </row>
    <row r="25" spans="1:19" ht="12.75" customHeight="1">
      <c r="A25" s="7">
        <f>[6]vysledky!A25</f>
        <v>21</v>
      </c>
      <c r="B25" t="str">
        <f>_xlfn.CONCAT([7]vysledky!D25," ",[7]vysledky!C25)</f>
        <v>Červený Petr</v>
      </c>
      <c r="C25" t="str">
        <f>IF([7]vysledky!H25="","",[7]vysledky!H25)</f>
        <v>DINOS TT</v>
      </c>
      <c r="D25" t="str">
        <f>[7]vysledky!F25</f>
        <v>1973</v>
      </c>
      <c r="E25">
        <f>[7]vysledky!B25</f>
        <v>29</v>
      </c>
      <c r="F25" s="10" t="s">
        <v>100</v>
      </c>
      <c r="G25" s="7" t="str">
        <f>LEFT([8]vysledky!G25,2)</f>
        <v>M5</v>
      </c>
      <c r="H25" s="7">
        <f t="shared" si="7"/>
        <v>4</v>
      </c>
      <c r="I25" t="str">
        <f>[7]vysledky!I25</f>
        <v>13:11,40</v>
      </c>
      <c r="J25" t="str">
        <f>MID([7]vysledky!J25,2,LEN([7]vysledky!J25)-2)</f>
        <v>32</v>
      </c>
      <c r="K25" t="str">
        <f>[7]vysledky!L25</f>
        <v>36:36,65</v>
      </c>
      <c r="L25" t="str">
        <f>MID([7]vysledky!M25,2,LEN([7]vysledky!M25)-2)</f>
        <v>16</v>
      </c>
      <c r="M25" s="133">
        <f t="shared" si="1"/>
        <v>3.4583912037037035E-2</v>
      </c>
      <c r="N25">
        <f t="shared" si="8"/>
        <v>20</v>
      </c>
      <c r="O25" t="str">
        <f>[7]vysledky!O25</f>
        <v>21:19,25</v>
      </c>
      <c r="P25" t="str">
        <f>MID([7]vysledky!P25,2,LEN([7]vysledky!P25)-2)</f>
        <v>19</v>
      </c>
      <c r="Q25" s="7" t="str">
        <f>[7]vysledky!Q25</f>
        <v>1:12:38,39</v>
      </c>
      <c r="R25" s="8">
        <v>41</v>
      </c>
      <c r="S25" s="8">
        <v>80</v>
      </c>
    </row>
    <row r="26" spans="1:19" ht="12.75" customHeight="1">
      <c r="A26" s="7">
        <f>[6]vysledky!A26</f>
        <v>22</v>
      </c>
      <c r="B26" t="str">
        <f>_xlfn.CONCAT([7]vysledky!D26," ",[7]vysledky!C26)</f>
        <v>Hlínová Jaroslava</v>
      </c>
      <c r="C26" t="str">
        <f>IF([7]vysledky!H26="","",[7]vysledky!H26)</f>
        <v>TT Tálín</v>
      </c>
      <c r="D26" t="str">
        <f>[7]vysledky!F26</f>
        <v>1980</v>
      </c>
      <c r="E26">
        <f>[7]vysledky!B26</f>
        <v>12</v>
      </c>
      <c r="F26" s="10" t="s">
        <v>100</v>
      </c>
      <c r="G26" s="7" t="str">
        <f>LEFT([8]vysledky!G26,2)</f>
        <v>Z4</v>
      </c>
      <c r="H26" s="7">
        <f t="shared" si="7"/>
        <v>1</v>
      </c>
      <c r="I26" t="str">
        <f>[7]vysledky!I26</f>
        <v>8:25,81</v>
      </c>
      <c r="J26" t="str">
        <f>MID([7]vysledky!J26,2,LEN([7]vysledky!J26)-2)</f>
        <v>2</v>
      </c>
      <c r="K26" t="str">
        <f>[7]vysledky!L26</f>
        <v>38:25,69</v>
      </c>
      <c r="L26" t="str">
        <f>MID([7]vysledky!M26,2,LEN([7]vysledky!M26)-2)</f>
        <v>24</v>
      </c>
      <c r="M26" s="133">
        <f t="shared" si="1"/>
        <v>3.2540509259259262E-2</v>
      </c>
      <c r="N26">
        <f t="shared" si="8"/>
        <v>16</v>
      </c>
      <c r="O26" t="str">
        <f>[7]vysledky!O26</f>
        <v>25:16,01</v>
      </c>
      <c r="P26" t="str">
        <f>MID([7]vysledky!P26,2,LEN([7]vysledky!P26)-2)</f>
        <v>36</v>
      </c>
      <c r="Q26" s="7" t="str">
        <f>[7]vysledky!Q26</f>
        <v>1:13:15,38</v>
      </c>
      <c r="R26" s="8">
        <v>50</v>
      </c>
      <c r="S26" s="8">
        <v>91</v>
      </c>
    </row>
    <row r="27" spans="1:19" ht="12.75" customHeight="1">
      <c r="A27" s="7">
        <f>[6]vysledky!A27</f>
        <v>23</v>
      </c>
      <c r="B27" t="str">
        <f>_xlfn.CONCAT([7]vysledky!D27," ",[7]vysledky!C27)</f>
        <v>Tobek Frantisek</v>
      </c>
      <c r="C27" t="str">
        <f>IF([7]vysledky!H27="","",[7]vysledky!H27)</f>
        <v>Road2kona</v>
      </c>
      <c r="D27" t="str">
        <f>[7]vysledky!F27</f>
        <v>1985</v>
      </c>
      <c r="E27">
        <f>[7]vysledky!B27</f>
        <v>15</v>
      </c>
      <c r="F27" s="10" t="str">
        <f>IF([7]vysledky!T27="Ano","*","")</f>
        <v/>
      </c>
      <c r="G27" s="7" t="str">
        <f>LEFT([8]vysledky!G27,2)</f>
        <v>M3</v>
      </c>
      <c r="H27" s="7">
        <f t="shared" si="7"/>
        <v>2</v>
      </c>
      <c r="I27" t="str">
        <f>[7]vysledky!I27</f>
        <v>12:58,73</v>
      </c>
      <c r="J27" t="str">
        <f>MID([7]vysledky!J27,2,LEN([7]vysledky!J27)-2)</f>
        <v>31</v>
      </c>
      <c r="K27" t="str">
        <f>[7]vysledky!L27</f>
        <v>38:09,04</v>
      </c>
      <c r="L27" t="str">
        <f>MID([7]vysledky!M27,2,LEN([7]vysledky!M27)-2)</f>
        <v>21</v>
      </c>
      <c r="M27" s="133">
        <f t="shared" si="1"/>
        <v>3.5506597222222221E-2</v>
      </c>
      <c r="N27">
        <f t="shared" si="8"/>
        <v>25</v>
      </c>
      <c r="O27" t="str">
        <f>[7]vysledky!O27</f>
        <v>21:35,66</v>
      </c>
      <c r="P27" t="str">
        <f>MID([7]vysledky!P27,2,LEN([7]vysledky!P27)-2)</f>
        <v>20</v>
      </c>
      <c r="Q27" s="7" t="str">
        <f>[7]vysledky!Q27</f>
        <v>1:14:58,84</v>
      </c>
    </row>
    <row r="28" spans="1:19" ht="12.75" customHeight="1">
      <c r="A28" s="7">
        <f>[6]vysledky!A28</f>
        <v>24</v>
      </c>
      <c r="B28" t="str">
        <f>_xlfn.CONCAT([7]vysledky!D28," ",[7]vysledky!C28)</f>
        <v>Viktora Václav</v>
      </c>
      <c r="C28" t="str">
        <f>IF([7]vysledky!H28="","",[7]vysledky!H28)</f>
        <v>MC Český Ráj</v>
      </c>
      <c r="D28" t="str">
        <f>[7]vysledky!F28</f>
        <v>1992</v>
      </c>
      <c r="E28">
        <f>[7]vysledky!B28</f>
        <v>44</v>
      </c>
      <c r="F28" s="10" t="str">
        <f>IF([7]vysledky!T28="Ano","*","")</f>
        <v/>
      </c>
      <c r="G28" s="7" t="str">
        <f>LEFT([8]vysledky!G28,2)</f>
        <v>M3</v>
      </c>
      <c r="H28" s="7">
        <f t="shared" si="7"/>
        <v>3</v>
      </c>
      <c r="I28" t="str">
        <f>[7]vysledky!I28</f>
        <v>12:05,75</v>
      </c>
      <c r="J28" t="str">
        <f>MID([7]vysledky!J28,2,LEN([7]vysledky!J28)-2)</f>
        <v>24</v>
      </c>
      <c r="K28" t="str">
        <f>[7]vysledky!L28</f>
        <v>38:29,01</v>
      </c>
      <c r="L28" t="str">
        <f>MID([7]vysledky!M28,2,LEN([7]vysledky!M28)-2)</f>
        <v>25</v>
      </c>
      <c r="M28" s="133">
        <f t="shared" si="1"/>
        <v>3.5124537037037037E-2</v>
      </c>
      <c r="N28">
        <f t="shared" si="8"/>
        <v>21</v>
      </c>
      <c r="O28" t="str">
        <f>[7]vysledky!O28</f>
        <v>21:40,58</v>
      </c>
      <c r="P28" t="str">
        <f>MID([7]vysledky!P28,2,LEN([7]vysledky!P28)-2)</f>
        <v>21</v>
      </c>
      <c r="Q28" s="7" t="str">
        <f>[7]vysledky!Q28</f>
        <v>1:15:21,21</v>
      </c>
    </row>
    <row r="29" spans="1:19" ht="12.75" customHeight="1">
      <c r="A29" s="7">
        <f>[6]vysledky!A29</f>
        <v>25</v>
      </c>
      <c r="B29" t="str">
        <f>_xlfn.CONCAT([7]vysledky!D29," ",[7]vysledky!C29)</f>
        <v>Pech Roman</v>
      </c>
      <c r="C29" t="str">
        <f>IF([7]vysledky!H29="","",[7]vysledky!H29)</f>
        <v>šutri Prachatice</v>
      </c>
      <c r="D29" t="str">
        <f>[7]vysledky!F29</f>
        <v>1962</v>
      </c>
      <c r="E29">
        <f>[7]vysledky!B29</f>
        <v>36</v>
      </c>
      <c r="F29" s="10" t="s">
        <v>100</v>
      </c>
      <c r="G29" s="7" t="str">
        <f>LEFT([8]vysledky!G29,2)</f>
        <v>M6</v>
      </c>
      <c r="H29" s="7">
        <f t="shared" si="7"/>
        <v>1</v>
      </c>
      <c r="I29" t="str">
        <f>[7]vysledky!I29</f>
        <v>12:19,46</v>
      </c>
      <c r="J29" t="str">
        <f>MID([7]vysledky!J29,2,LEN([7]vysledky!J29)-2)</f>
        <v>26</v>
      </c>
      <c r="K29" t="str">
        <f>[7]vysledky!L29</f>
        <v>38:23,23</v>
      </c>
      <c r="L29" t="str">
        <f>MID([7]vysledky!M29,2,LEN([7]vysledky!M29)-2)</f>
        <v>23</v>
      </c>
      <c r="M29" s="133">
        <f t="shared" si="1"/>
        <v>3.5216319444444442E-2</v>
      </c>
      <c r="N29">
        <f t="shared" si="8"/>
        <v>22</v>
      </c>
      <c r="O29" t="str">
        <f>[7]vysledky!O29</f>
        <v>23:09,38</v>
      </c>
      <c r="P29" t="str">
        <f>MID([7]vysledky!P29,2,LEN([7]vysledky!P29)-2)</f>
        <v>30</v>
      </c>
      <c r="Q29" s="7" t="str">
        <f>[7]vysledky!Q29</f>
        <v>1:15:27,61</v>
      </c>
      <c r="R29" s="8">
        <v>50</v>
      </c>
      <c r="S29" s="8">
        <v>79</v>
      </c>
    </row>
    <row r="30" spans="1:19" ht="12.75" customHeight="1">
      <c r="A30" s="7">
        <f>[6]vysledky!A30</f>
        <v>26</v>
      </c>
      <c r="B30" t="str">
        <f>_xlfn.CONCAT([7]vysledky!D30," ",[7]vysledky!C30)</f>
        <v>Mikešová Michaela</v>
      </c>
      <c r="C30" t="str">
        <f>IF([7]vysledky!H30="","",[7]vysledky!H30)</f>
        <v>SK Čtyři Dvory České Budějovice</v>
      </c>
      <c r="D30" t="str">
        <f>[7]vysledky!F30</f>
        <v>2005</v>
      </c>
      <c r="E30">
        <f>[7]vysledky!B30</f>
        <v>10</v>
      </c>
      <c r="F30" s="10" t="s">
        <v>100</v>
      </c>
      <c r="G30" s="7" t="str">
        <f>LEFT([8]vysledky!G30,2)</f>
        <v>Z1</v>
      </c>
      <c r="H30" s="7">
        <f t="shared" si="7"/>
        <v>1</v>
      </c>
      <c r="I30" t="str">
        <f>[7]vysledky!I30</f>
        <v>12:28,24</v>
      </c>
      <c r="J30" t="str">
        <f>MID([7]vysledky!J30,2,LEN([7]vysledky!J30)-2)</f>
        <v>27</v>
      </c>
      <c r="K30" t="str">
        <f>[7]vysledky!L30</f>
        <v>42:01,62</v>
      </c>
      <c r="L30" t="str">
        <f>MID([7]vysledky!M30,2,LEN([7]vysledky!M30)-2)</f>
        <v>32</v>
      </c>
      <c r="M30" s="133">
        <f t="shared" si="1"/>
        <v>3.7845601851851852E-2</v>
      </c>
      <c r="N30">
        <f t="shared" si="8"/>
        <v>32</v>
      </c>
      <c r="O30" t="str">
        <f>[7]vysledky!O30</f>
        <v>20:19,64</v>
      </c>
      <c r="P30" t="str">
        <f>MID([7]vysledky!P30,2,LEN([7]vysledky!P30)-2)</f>
        <v>13</v>
      </c>
      <c r="Q30" s="7" t="str">
        <f>[7]vysledky!Q30</f>
        <v>1:16:18,81</v>
      </c>
      <c r="R30" s="8">
        <v>50</v>
      </c>
      <c r="S30" s="8">
        <v>90</v>
      </c>
    </row>
    <row r="31" spans="1:19" ht="12.75" customHeight="1">
      <c r="A31" s="7">
        <f>[6]vysledky!A31</f>
        <v>27</v>
      </c>
      <c r="B31" t="str">
        <f>_xlfn.CONCAT([7]vysledky!D31," ",[7]vysledky!C31)</f>
        <v>Formánek Jan</v>
      </c>
      <c r="C31" t="str">
        <f>IF([7]vysledky!H31="","",[7]vysledky!H31)</f>
        <v>Rytíři Hluboká</v>
      </c>
      <c r="D31" t="str">
        <f>[7]vysledky!F31</f>
        <v>1993</v>
      </c>
      <c r="E31">
        <f>[7]vysledky!B31</f>
        <v>49</v>
      </c>
      <c r="F31" s="10" t="s">
        <v>100</v>
      </c>
      <c r="G31" s="7" t="str">
        <f>LEFT([8]vysledky!G31,2)</f>
        <v>M3</v>
      </c>
      <c r="H31" s="7">
        <f t="shared" si="7"/>
        <v>4</v>
      </c>
      <c r="I31" t="str">
        <f>[7]vysledky!I31</f>
        <v>12:42,09</v>
      </c>
      <c r="J31" t="str">
        <f>MID([7]vysledky!J31,2,LEN([7]vysledky!J31)-2)</f>
        <v>29</v>
      </c>
      <c r="K31" t="str">
        <f>[7]vysledky!L31</f>
        <v>38:19,24</v>
      </c>
      <c r="L31" t="str">
        <f>MID([7]vysledky!M31,2,LEN([7]vysledky!M31)-2)</f>
        <v>22</v>
      </c>
      <c r="M31" s="133">
        <f t="shared" si="1"/>
        <v>3.5432060185185188E-2</v>
      </c>
      <c r="N31">
        <f t="shared" si="8"/>
        <v>24</v>
      </c>
      <c r="O31" t="str">
        <f>[7]vysledky!O31</f>
        <v>23:04,15</v>
      </c>
      <c r="P31" t="str">
        <f>MID([7]vysledky!P31,2,LEN([7]vysledky!P31)-2)</f>
        <v>29</v>
      </c>
      <c r="Q31" s="7" t="str">
        <f>[7]vysledky!Q31</f>
        <v>1:16:28,15</v>
      </c>
      <c r="R31" s="8">
        <v>50</v>
      </c>
      <c r="S31" s="8">
        <v>78</v>
      </c>
    </row>
    <row r="32" spans="1:19" ht="12.75" customHeight="1">
      <c r="A32" s="7">
        <f>[6]vysledky!A32</f>
        <v>28</v>
      </c>
      <c r="B32" t="str">
        <f>_xlfn.CONCAT([7]vysledky!D32," ",[7]vysledky!C32)</f>
        <v>Bouček Vladimir</v>
      </c>
      <c r="C32" t="str">
        <f>IF([7]vysledky!H32="","",[7]vysledky!H32)</f>
        <v>Horní Záhoří</v>
      </c>
      <c r="D32" t="str">
        <f>[7]vysledky!F32</f>
        <v>1975</v>
      </c>
      <c r="E32">
        <f>[7]vysledky!B32</f>
        <v>16</v>
      </c>
      <c r="F32" s="10" t="s">
        <v>100</v>
      </c>
      <c r="G32" s="7" t="str">
        <f>LEFT([8]vysledky!G32,2)</f>
        <v>M4</v>
      </c>
      <c r="H32" s="7">
        <f t="shared" si="7"/>
        <v>10</v>
      </c>
      <c r="I32" t="str">
        <f>[7]vysledky!I32</f>
        <v>13:21,44</v>
      </c>
      <c r="J32" t="str">
        <f>MID([7]vysledky!J32,2,LEN([7]vysledky!J32)-2)</f>
        <v>34</v>
      </c>
      <c r="K32" t="str">
        <f>[7]vysledky!L32</f>
        <v>39:11,69</v>
      </c>
      <c r="L32" t="str">
        <f>MID([7]vysledky!M32,2,LEN([7]vysledky!M32)-2)</f>
        <v>26</v>
      </c>
      <c r="M32" s="133">
        <f t="shared" si="1"/>
        <v>3.6494560185185182E-2</v>
      </c>
      <c r="N32">
        <f t="shared" si="8"/>
        <v>28</v>
      </c>
      <c r="O32" t="str">
        <f>[7]vysledky!O32</f>
        <v>23:16,11</v>
      </c>
      <c r="P32" t="str">
        <f>MID([7]vysledky!P32,2,LEN([7]vysledky!P32)-2)</f>
        <v>31</v>
      </c>
      <c r="Q32" s="7" t="str">
        <f>[7]vysledky!Q32</f>
        <v>1:17:26,52</v>
      </c>
      <c r="R32" s="8">
        <v>36</v>
      </c>
      <c r="S32" s="8">
        <v>77</v>
      </c>
    </row>
    <row r="33" spans="1:19" ht="12.75" customHeight="1">
      <c r="A33" s="7">
        <f>[6]vysledky!A33</f>
        <v>29</v>
      </c>
      <c r="B33" t="str">
        <f>_xlfn.CONCAT([7]vysledky!D33," ",[7]vysledky!C33)</f>
        <v>Adámková Dana</v>
      </c>
      <c r="C33" t="str">
        <f>IF([7]vysledky!H33="","",[7]vysledky!H33)</f>
        <v>TT Tálín</v>
      </c>
      <c r="D33" t="str">
        <f>[7]vysledky!F33</f>
        <v>1980</v>
      </c>
      <c r="E33">
        <f>[7]vysledky!B33</f>
        <v>35</v>
      </c>
      <c r="F33" s="10" t="s">
        <v>100</v>
      </c>
      <c r="G33" s="7" t="str">
        <f>LEFT([8]vysledky!G33,2)</f>
        <v>Z4</v>
      </c>
      <c r="H33" s="7">
        <f t="shared" si="7"/>
        <v>2</v>
      </c>
      <c r="I33" t="str">
        <f>[7]vysledky!I33</f>
        <v>12:48,86</v>
      </c>
      <c r="J33" t="str">
        <f>MID([7]vysledky!J33,2,LEN([7]vysledky!J33)-2)</f>
        <v>30</v>
      </c>
      <c r="K33" t="str">
        <f>[7]vysledky!L33</f>
        <v>39:12,36</v>
      </c>
      <c r="L33" t="str">
        <f>MID([7]vysledky!M33,2,LEN([7]vysledky!M33)-2)</f>
        <v>27</v>
      </c>
      <c r="M33" s="133">
        <f t="shared" si="1"/>
        <v>3.6125231481481487E-2</v>
      </c>
      <c r="N33">
        <f t="shared" si="8"/>
        <v>27</v>
      </c>
      <c r="O33" t="str">
        <f>[7]vysledky!O33</f>
        <v>23:25,07</v>
      </c>
      <c r="P33" t="str">
        <f>MID([7]vysledky!P33,2,LEN([7]vysledky!P33)-2)</f>
        <v>33</v>
      </c>
      <c r="Q33" s="7" t="str">
        <f>[7]vysledky!Q33</f>
        <v>1:17:28,00</v>
      </c>
      <c r="R33" s="8">
        <v>46</v>
      </c>
      <c r="S33" s="8">
        <v>89</v>
      </c>
    </row>
    <row r="34" spans="1:19" ht="12.75" customHeight="1">
      <c r="A34" s="7">
        <f>[6]vysledky!A34</f>
        <v>30</v>
      </c>
      <c r="B34" t="str">
        <f>_xlfn.CONCAT([7]vysledky!D34," ",[7]vysledky!C34)</f>
        <v>Vondrušková Jana</v>
      </c>
      <c r="C34" t="str">
        <f>IF([7]vysledky!H34="","",[7]vysledky!H34)</f>
        <v>Triatlon Team Tálín</v>
      </c>
      <c r="D34" t="str">
        <f>[7]vysledky!F34</f>
        <v>1989</v>
      </c>
      <c r="E34">
        <f>[7]vysledky!B34</f>
        <v>33</v>
      </c>
      <c r="F34" s="10" t="s">
        <v>100</v>
      </c>
      <c r="G34" s="7" t="str">
        <f>LEFT([8]vysledky!G34,2)</f>
        <v>Z3</v>
      </c>
      <c r="H34" s="7">
        <f t="shared" ref="H34:H49" si="9">1+SUMPRODUCT(($G$5:$G$153=G34)*($Q$5:$Q$153&lt;Q34))</f>
        <v>2</v>
      </c>
      <c r="I34" t="str">
        <f>[7]vysledky!I34</f>
        <v>11:07,80</v>
      </c>
      <c r="J34" t="str">
        <f>MID([7]vysledky!J34,2,LEN([7]vysledky!J34)-2)</f>
        <v>16</v>
      </c>
      <c r="K34" t="str">
        <f>[7]vysledky!L34</f>
        <v>42:59,98</v>
      </c>
      <c r="L34" t="str">
        <f>MID([7]vysledky!M34,2,LEN([7]vysledky!M34)-2)</f>
        <v>35</v>
      </c>
      <c r="M34" s="133">
        <f t="shared" si="1"/>
        <v>3.7590046296296295E-2</v>
      </c>
      <c r="N34">
        <f t="shared" ref="N34:N53" si="10">IFERROR(RANK(M34,$M$5:$M$153,1),"")</f>
        <v>31</v>
      </c>
      <c r="O34" t="str">
        <f>[7]vysledky!O34</f>
        <v>22:15,35</v>
      </c>
      <c r="P34" t="str">
        <f>MID([7]vysledky!P34,2,LEN([7]vysledky!P34)-2)</f>
        <v>26</v>
      </c>
      <c r="Q34" s="7" t="str">
        <f>[7]vysledky!Q34</f>
        <v>1:17:37,41</v>
      </c>
      <c r="R34" s="8">
        <v>46</v>
      </c>
      <c r="S34" s="8">
        <v>88</v>
      </c>
    </row>
    <row r="35" spans="1:19" ht="12.75" customHeight="1">
      <c r="A35" s="7">
        <f>[6]vysledky!A35</f>
        <v>31</v>
      </c>
      <c r="B35" t="str">
        <f>_xlfn.CONCAT([7]vysledky!D35," ",[7]vysledky!C35)</f>
        <v>Kostohryz Jakub</v>
      </c>
      <c r="C35" t="str">
        <f>IF([7]vysledky!H35="","",[7]vysledky!H35)</f>
        <v>Trisk ČB</v>
      </c>
      <c r="D35" t="str">
        <f>[7]vysledky!F35</f>
        <v>1984</v>
      </c>
      <c r="E35">
        <f>[7]vysledky!B35</f>
        <v>26</v>
      </c>
      <c r="F35" s="10" t="s">
        <v>100</v>
      </c>
      <c r="G35" s="7" t="str">
        <f>LEFT([8]vysledky!G35,2)</f>
        <v>M4</v>
      </c>
      <c r="H35" s="7">
        <f t="shared" si="9"/>
        <v>11</v>
      </c>
      <c r="I35" t="str">
        <f>[7]vysledky!I35</f>
        <v>11:17,13</v>
      </c>
      <c r="J35" t="str">
        <f>MID([7]vysledky!J35,2,LEN([7]vysledky!J35)-2)</f>
        <v>19</v>
      </c>
      <c r="K35" t="str">
        <f>[7]vysledky!L35</f>
        <v>42:17,93</v>
      </c>
      <c r="L35" t="str">
        <f>MID([7]vysledky!M35,2,LEN([7]vysledky!M35)-2)</f>
        <v>34</v>
      </c>
      <c r="M35" s="133">
        <f t="shared" si="1"/>
        <v>3.7211342592592588E-2</v>
      </c>
      <c r="N35">
        <f t="shared" si="10"/>
        <v>29</v>
      </c>
      <c r="O35" t="str">
        <f>[7]vysledky!O35</f>
        <v>24:20,75</v>
      </c>
      <c r="P35" t="str">
        <f>MID([7]vysledky!P35,2,LEN([7]vysledky!P35)-2)</f>
        <v>35</v>
      </c>
      <c r="Q35" s="7" t="str">
        <f>[7]vysledky!Q35</f>
        <v>1:19:45,75</v>
      </c>
      <c r="R35" s="8">
        <v>35</v>
      </c>
      <c r="S35" s="8">
        <v>76</v>
      </c>
    </row>
    <row r="36" spans="1:19" ht="12.75" customHeight="1">
      <c r="A36" s="7">
        <v>32</v>
      </c>
      <c r="B36" t="str">
        <f>_xlfn.CONCAT([7]vysledky!D36," ",[7]vysledky!C36)</f>
        <v>Kolláriková Jana</v>
      </c>
      <c r="C36" t="str">
        <f>IF([7]vysledky!H36="","",[7]vysledky!H36)</f>
        <v>TT Tálín</v>
      </c>
      <c r="D36" t="str">
        <f>[7]vysledky!F36</f>
        <v>1984</v>
      </c>
      <c r="E36">
        <f>[7]vysledky!B36</f>
        <v>32</v>
      </c>
      <c r="F36" s="10" t="s">
        <v>100</v>
      </c>
      <c r="G36" s="7" t="str">
        <f>LEFT([8]vysledky!G36,2)</f>
        <v>Z4</v>
      </c>
      <c r="H36" s="7">
        <f t="shared" si="9"/>
        <v>3</v>
      </c>
      <c r="I36" t="str">
        <f>[7]vysledky!I36</f>
        <v>12:02,36</v>
      </c>
      <c r="J36" t="str">
        <f>MID([7]vysledky!J36,2,LEN([7]vysledky!J36)-2)</f>
        <v>23</v>
      </c>
      <c r="K36" t="str">
        <f>[7]vysledky!L36</f>
        <v>41:55,10</v>
      </c>
      <c r="L36" t="str">
        <f>MID([7]vysledky!M36,2,LEN([7]vysledky!M36)-2)</f>
        <v>31</v>
      </c>
      <c r="M36" s="133">
        <f t="shared" si="1"/>
        <v>3.7470601851851852E-2</v>
      </c>
      <c r="N36">
        <f t="shared" si="10"/>
        <v>30</v>
      </c>
      <c r="O36" t="str">
        <f>[7]vysledky!O36</f>
        <v>24:01,14</v>
      </c>
      <c r="P36" t="str">
        <f>MID([7]vysledky!P36,2,LEN([7]vysledky!P36)-2)</f>
        <v>34</v>
      </c>
      <c r="Q36" s="7" t="str">
        <f>[7]vysledky!Q36</f>
        <v>1:20:02,30</v>
      </c>
      <c r="R36" s="8">
        <v>43</v>
      </c>
      <c r="S36" s="8">
        <v>87</v>
      </c>
    </row>
    <row r="37" spans="1:19" ht="12.75" customHeight="1">
      <c r="A37" s="7">
        <v>33</v>
      </c>
      <c r="B37" t="str">
        <f>_xlfn.CONCAT([7]vysledky!D37," ",[7]vysledky!C37)</f>
        <v>Hejna David</v>
      </c>
      <c r="C37" t="str">
        <f>IF([7]vysledky!H37="","",[7]vysledky!H37)</f>
        <v>Netolice</v>
      </c>
      <c r="D37" t="str">
        <f>[7]vysledky!F37</f>
        <v>1976</v>
      </c>
      <c r="E37">
        <f>[7]vysledky!B37</f>
        <v>14</v>
      </c>
      <c r="F37" s="10" t="s">
        <v>100</v>
      </c>
      <c r="G37" s="7" t="str">
        <f>LEFT([8]vysledky!G37,2)</f>
        <v>M4</v>
      </c>
      <c r="H37" s="7">
        <f t="shared" si="9"/>
        <v>12</v>
      </c>
      <c r="I37" t="str">
        <f>[7]vysledky!I37</f>
        <v>16:11,10</v>
      </c>
      <c r="J37" t="str">
        <f>MID([7]vysledky!J37,2,LEN([7]vysledky!J37)-2)</f>
        <v>42</v>
      </c>
      <c r="K37" t="str">
        <f>[7]vysledky!L37</f>
        <v>39:18,75</v>
      </c>
      <c r="L37" t="str">
        <f>MID([7]vysledky!M37,2,LEN([7]vysledky!M37)-2)</f>
        <v>28</v>
      </c>
      <c r="M37" s="133">
        <f t="shared" si="1"/>
        <v>3.853993055555556E-2</v>
      </c>
      <c r="N37">
        <f t="shared" si="10"/>
        <v>33</v>
      </c>
      <c r="O37" t="str">
        <f>[7]vysledky!O37</f>
        <v>22:09,49</v>
      </c>
      <c r="P37" t="str">
        <f>MID([7]vysledky!P37,2,LEN([7]vysledky!P37)-2)</f>
        <v>24</v>
      </c>
      <c r="Q37" s="7" t="str">
        <f>[7]vysledky!Q37</f>
        <v>1:20:40,77</v>
      </c>
      <c r="R37" s="8">
        <v>34</v>
      </c>
      <c r="S37" s="8">
        <v>75</v>
      </c>
    </row>
    <row r="38" spans="1:19" ht="12.75" customHeight="1">
      <c r="A38" s="7">
        <v>34</v>
      </c>
      <c r="B38" t="str">
        <f>_xlfn.CONCAT([7]vysledky!D38," ",[7]vysledky!C38)</f>
        <v>Štryncl Martin</v>
      </c>
      <c r="C38" t="str">
        <f>IF([7]vysledky!H38="","",[7]vysledky!H38)</f>
        <v>TRISK ČB</v>
      </c>
      <c r="D38" t="str">
        <f>[7]vysledky!F38</f>
        <v>1989</v>
      </c>
      <c r="E38">
        <f>[7]vysledky!B38</f>
        <v>31</v>
      </c>
      <c r="F38" s="10" t="s">
        <v>100</v>
      </c>
      <c r="G38" s="7" t="str">
        <f>LEFT([8]vysledky!G38,2)</f>
        <v>M3</v>
      </c>
      <c r="H38" s="7">
        <f t="shared" si="9"/>
        <v>5</v>
      </c>
      <c r="I38" t="str">
        <f>[7]vysledky!I38</f>
        <v>10:13,70</v>
      </c>
      <c r="J38" t="str">
        <f>MID([7]vysledky!J38,2,LEN([7]vysledky!J38)-2)</f>
        <v>9</v>
      </c>
      <c r="K38" t="str">
        <f>[7]vysledky!L38</f>
        <v>47:00,32</v>
      </c>
      <c r="L38" t="str">
        <f>MID([7]vysledky!M38,2,LEN([7]vysledky!M38)-2)</f>
        <v>42</v>
      </c>
      <c r="M38" s="133">
        <f t="shared" si="1"/>
        <v>3.9745601851851851E-2</v>
      </c>
      <c r="N38">
        <f t="shared" si="10"/>
        <v>36</v>
      </c>
      <c r="O38" t="str">
        <f>[7]vysledky!O38</f>
        <v>22:17,97</v>
      </c>
      <c r="P38" t="str">
        <f>MID([7]vysledky!P38,2,LEN([7]vysledky!P38)-2)</f>
        <v>27</v>
      </c>
      <c r="Q38" s="7" t="str">
        <f>[7]vysledky!Q38</f>
        <v>1:20:47,24</v>
      </c>
      <c r="R38" s="8">
        <v>46</v>
      </c>
      <c r="S38" s="8">
        <v>74</v>
      </c>
    </row>
    <row r="39" spans="1:19" ht="12.75" customHeight="1">
      <c r="A39" s="7">
        <v>35</v>
      </c>
      <c r="B39" t="str">
        <f>_xlfn.CONCAT([7]vysledky!D39," ",[7]vysledky!C39)</f>
        <v>Mach Milan</v>
      </c>
      <c r="C39" t="str">
        <f>IF([7]vysledky!H39="","",[7]vysledky!H39)</f>
        <v>ŠuTri Prachatice</v>
      </c>
      <c r="D39" t="str">
        <f>[7]vysledky!F39</f>
        <v>1967</v>
      </c>
      <c r="E39">
        <f>[7]vysledky!B39</f>
        <v>21</v>
      </c>
      <c r="F39" s="10" t="s">
        <v>100</v>
      </c>
      <c r="G39" s="7" t="str">
        <f>LEFT([8]vysledky!G39,2)</f>
        <v>M5</v>
      </c>
      <c r="H39" s="7">
        <f t="shared" si="9"/>
        <v>5</v>
      </c>
      <c r="I39" t="str">
        <f>[7]vysledky!I39</f>
        <v>13:51,62</v>
      </c>
      <c r="J39" t="str">
        <f>MID([7]vysledky!J39,2,LEN([7]vysledky!J39)-2)</f>
        <v>37</v>
      </c>
      <c r="K39" t="str">
        <f>[7]vysledky!L39</f>
        <v>41:42,81</v>
      </c>
      <c r="L39" t="str">
        <f>MID([7]vysledky!M39,2,LEN([7]vysledky!M39)-2)</f>
        <v>30</v>
      </c>
      <c r="M39" s="133">
        <f t="shared" si="1"/>
        <v>3.8592939814814813E-2</v>
      </c>
      <c r="N39">
        <f t="shared" si="10"/>
        <v>34</v>
      </c>
      <c r="O39" t="str">
        <f>[7]vysledky!O39</f>
        <v>23:21,85</v>
      </c>
      <c r="P39" t="str">
        <f>MID([7]vysledky!P39,2,LEN([7]vysledky!P39)-2)</f>
        <v>32</v>
      </c>
      <c r="Q39" s="7" t="str">
        <f>[7]vysledky!Q39</f>
        <v>1:20:55,18</v>
      </c>
      <c r="R39" s="8">
        <v>40</v>
      </c>
      <c r="S39" s="8">
        <v>73</v>
      </c>
    </row>
    <row r="40" spans="1:19" ht="12.75" customHeight="1">
      <c r="A40" s="7">
        <v>36</v>
      </c>
      <c r="B40" t="str">
        <f>_xlfn.CONCAT([7]vysledky!D40," ",[7]vysledky!C40)</f>
        <v>Mikoláš Jan</v>
      </c>
      <c r="C40" t="str">
        <f>IF([7]vysledky!H40="","",[7]vysledky!H40)</f>
        <v>TriSK ČB</v>
      </c>
      <c r="D40" t="str">
        <f>[7]vysledky!F40</f>
        <v>1961</v>
      </c>
      <c r="E40">
        <f>[7]vysledky!B40</f>
        <v>43</v>
      </c>
      <c r="F40" s="10" t="s">
        <v>100</v>
      </c>
      <c r="G40" s="7" t="str">
        <f>LEFT([8]vysledky!G40,2)</f>
        <v>M6</v>
      </c>
      <c r="H40" s="7">
        <f t="shared" si="9"/>
        <v>2</v>
      </c>
      <c r="I40" t="str">
        <f>[7]vysledky!I40</f>
        <v>13:29,62</v>
      </c>
      <c r="J40" t="str">
        <f>MID([7]vysledky!J40,2,LEN([7]vysledky!J40)-2)</f>
        <v>35</v>
      </c>
      <c r="K40" t="str">
        <f>[7]vysledky!L40</f>
        <v>42:09,69</v>
      </c>
      <c r="L40" t="str">
        <f>MID([7]vysledky!M40,2,LEN([7]vysledky!M40)-2)</f>
        <v>33</v>
      </c>
      <c r="M40" s="133">
        <f t="shared" si="1"/>
        <v>3.8649421296296296E-2</v>
      </c>
      <c r="N40">
        <f t="shared" si="10"/>
        <v>35</v>
      </c>
      <c r="O40" t="str">
        <f>[7]vysledky!O40</f>
        <v>25:39,52</v>
      </c>
      <c r="P40" t="str">
        <f>MID([7]vysledky!P40,2,LEN([7]vysledky!P40)-2)</f>
        <v>37</v>
      </c>
      <c r="Q40" s="7" t="str">
        <f>[7]vysledky!Q40</f>
        <v>1:22:59,60</v>
      </c>
      <c r="R40" s="8">
        <v>46</v>
      </c>
      <c r="S40" s="8">
        <v>72</v>
      </c>
    </row>
    <row r="41" spans="1:19" ht="12.75" customHeight="1">
      <c r="A41" s="7">
        <v>37</v>
      </c>
      <c r="B41" t="str">
        <f>_xlfn.CONCAT([7]vysledky!D41," ",[7]vysledky!C41)</f>
        <v>Sirová Lucík</v>
      </c>
      <c r="C41" t="str">
        <f>IF([7]vysledky!H41="","",[7]vysledky!H41)</f>
        <v>#girlsonfire,Hlincová Hora-Kodetka</v>
      </c>
      <c r="D41" t="str">
        <f>[7]vysledky!F41</f>
        <v>1975</v>
      </c>
      <c r="E41">
        <f>[7]vysledky!B41</f>
        <v>11</v>
      </c>
      <c r="F41" s="10" t="s">
        <v>100</v>
      </c>
      <c r="G41" s="7" t="str">
        <f>LEFT([8]vysledky!G41,2)</f>
        <v>Z4</v>
      </c>
      <c r="H41" s="7">
        <f t="shared" si="9"/>
        <v>4</v>
      </c>
      <c r="I41" t="str">
        <f>[7]vysledky!I41</f>
        <v>15:25,94</v>
      </c>
      <c r="J41" t="str">
        <f>MID([7]vysledky!J41,2,LEN([7]vysledky!J41)-2)</f>
        <v>40</v>
      </c>
      <c r="K41" t="str">
        <f>[7]vysledky!L41</f>
        <v>44:56,38</v>
      </c>
      <c r="L41" t="str">
        <f>MID([7]vysledky!M41,2,LEN([7]vysledky!M41)-2)</f>
        <v>37</v>
      </c>
      <c r="M41" s="133">
        <f t="shared" si="1"/>
        <v>4.1925000000000004E-2</v>
      </c>
      <c r="N41">
        <f t="shared" si="10"/>
        <v>39</v>
      </c>
      <c r="O41" t="str">
        <f>[7]vysledky!O41</f>
        <v>22:43,64</v>
      </c>
      <c r="P41" t="str">
        <f>MID([7]vysledky!P41,2,LEN([7]vysledky!P41)-2)</f>
        <v>28</v>
      </c>
      <c r="Q41" s="7" t="str">
        <f>[7]vysledky!Q41</f>
        <v>1:25:33,18</v>
      </c>
      <c r="R41" s="8">
        <v>41</v>
      </c>
      <c r="S41" s="8">
        <v>86</v>
      </c>
    </row>
    <row r="42" spans="1:19" ht="12.75" customHeight="1">
      <c r="A42" s="7">
        <v>38</v>
      </c>
      <c r="B42" t="str">
        <f>_xlfn.CONCAT([7]vysledky!D42," ",[7]vysledky!C42)</f>
        <v>Jahoda Vladimír</v>
      </c>
      <c r="C42" t="str">
        <f>IF([7]vysledky!H42="","",[7]vysledky!H42)</f>
        <v>TT Tálín</v>
      </c>
      <c r="D42" t="str">
        <f>[7]vysledky!F42</f>
        <v>1963</v>
      </c>
      <c r="E42">
        <f>[7]vysledky!B42</f>
        <v>2</v>
      </c>
      <c r="F42" s="10" t="s">
        <v>100</v>
      </c>
      <c r="G42" s="7" t="str">
        <f>LEFT([8]vysledky!G42,2)</f>
        <v>M6</v>
      </c>
      <c r="H42" s="7">
        <f t="shared" si="9"/>
        <v>3</v>
      </c>
      <c r="I42" t="str">
        <f>[7]vysledky!I42</f>
        <v>12:15,68</v>
      </c>
      <c r="J42" t="str">
        <f>MID([7]vysledky!J42,2,LEN([7]vysledky!J42)-2)</f>
        <v>25</v>
      </c>
      <c r="K42" t="str">
        <f>[7]vysledky!L42</f>
        <v>46:14,59</v>
      </c>
      <c r="L42" t="str">
        <f>MID([7]vysledky!M42,2,LEN([7]vysledky!M42)-2)</f>
        <v>39</v>
      </c>
      <c r="M42" s="133">
        <f t="shared" si="1"/>
        <v>4.0628125000000001E-2</v>
      </c>
      <c r="N42">
        <f t="shared" si="10"/>
        <v>38</v>
      </c>
      <c r="O42" t="str">
        <f>[7]vysledky!O42</f>
        <v>26:24,08</v>
      </c>
      <c r="P42" t="str">
        <f>MID([7]vysledky!P42,2,LEN([7]vysledky!P42)-2)</f>
        <v>38</v>
      </c>
      <c r="Q42" s="7" t="str">
        <f>[7]vysledky!Q42</f>
        <v>1:27:07,04</v>
      </c>
      <c r="R42" s="8">
        <v>43</v>
      </c>
      <c r="S42" s="8">
        <v>71</v>
      </c>
    </row>
    <row r="43" spans="1:19" ht="12.75" customHeight="1">
      <c r="A43" s="7">
        <v>39</v>
      </c>
      <c r="B43" t="str">
        <f>_xlfn.CONCAT([7]vysledky!D43," ",[7]vysledky!C43)</f>
        <v>Trizmová Ivana</v>
      </c>
      <c r="C43" t="str">
        <f>IF([7]vysledky!H43="","",[7]vysledky!H43)</f>
        <v>České Budějovice</v>
      </c>
      <c r="D43" t="str">
        <f>[7]vysledky!F43</f>
        <v>1992</v>
      </c>
      <c r="E43">
        <f>[7]vysledky!B43</f>
        <v>1</v>
      </c>
      <c r="F43" s="10" t="s">
        <v>100</v>
      </c>
      <c r="G43" s="7" t="str">
        <f>LEFT([8]vysledky!G43,2)</f>
        <v>Z3</v>
      </c>
      <c r="H43" s="7">
        <f t="shared" si="9"/>
        <v>3</v>
      </c>
      <c r="I43" t="str">
        <f>[7]vysledky!I43</f>
        <v>12:29,42</v>
      </c>
      <c r="J43" t="str">
        <f>MID([7]vysledky!J43,2,LEN([7]vysledky!J43)-2)</f>
        <v>28</v>
      </c>
      <c r="K43" t="str">
        <f>[7]vysledky!L43</f>
        <v>45:58,63</v>
      </c>
      <c r="L43" t="str">
        <f>MID([7]vysledky!M43,2,LEN([7]vysledky!M43)-2)</f>
        <v>38</v>
      </c>
      <c r="M43" s="133">
        <f t="shared" si="1"/>
        <v>4.0602430555555562E-2</v>
      </c>
      <c r="N43">
        <f t="shared" si="10"/>
        <v>37</v>
      </c>
      <c r="O43" t="str">
        <f>[7]vysledky!O43</f>
        <v>27:12,06</v>
      </c>
      <c r="P43" t="str">
        <f>MID([7]vysledky!P43,2,LEN([7]vysledky!P43)-2)</f>
        <v>39</v>
      </c>
      <c r="Q43" s="7" t="str">
        <f>[7]vysledky!Q43</f>
        <v>1:27:38,74</v>
      </c>
      <c r="R43" s="8">
        <v>43</v>
      </c>
      <c r="S43" s="8">
        <v>85</v>
      </c>
    </row>
    <row r="44" spans="1:19" ht="12.75" customHeight="1">
      <c r="A44" s="7">
        <f>[6]vysledky!A44</f>
        <v>40</v>
      </c>
      <c r="B44" t="str">
        <f>_xlfn.CONCAT([7]vysledky!D44," ",[7]vysledky!C44)</f>
        <v>Smetana Jiří</v>
      </c>
      <c r="C44" t="str">
        <f>IF([7]vysledky!H44="","",[7]vysledky!H44)</f>
        <v>Čiko Č.K.</v>
      </c>
      <c r="D44" t="str">
        <f>[7]vysledky!F44</f>
        <v>1953</v>
      </c>
      <c r="E44">
        <f>[7]vysledky!B44</f>
        <v>42</v>
      </c>
      <c r="F44" s="10" t="s">
        <v>100</v>
      </c>
      <c r="G44" s="7" t="str">
        <f>LEFT([8]vysledky!G44,2)</f>
        <v>M7</v>
      </c>
      <c r="H44" s="7">
        <f t="shared" si="9"/>
        <v>1</v>
      </c>
      <c r="I44" t="str">
        <f>[7]vysledky!I44</f>
        <v>14:23,45</v>
      </c>
      <c r="J44" t="str">
        <f>MID([7]vysledky!J44,2,LEN([7]vysledky!J44)-2)</f>
        <v>38</v>
      </c>
      <c r="K44" t="str">
        <f>[7]vysledky!L44</f>
        <v>46:20,02</v>
      </c>
      <c r="L44" t="str">
        <f>MID([7]vysledky!M44,2,LEN([7]vysledky!M44)-2)</f>
        <v>40</v>
      </c>
      <c r="M44" s="133">
        <f t="shared" si="1"/>
        <v>4.2169791666666671E-2</v>
      </c>
      <c r="N44">
        <f t="shared" si="10"/>
        <v>41</v>
      </c>
      <c r="O44" t="str">
        <f>[7]vysledky!O44</f>
        <v>27:40,00</v>
      </c>
      <c r="P44" t="str">
        <f>MID([7]vysledky!P44,2,LEN([7]vysledky!P44)-2)</f>
        <v>40</v>
      </c>
      <c r="Q44" s="7" t="str">
        <f>[7]vysledky!Q44</f>
        <v>1:30:24,84</v>
      </c>
      <c r="R44" s="8">
        <v>50</v>
      </c>
      <c r="S44" s="8">
        <v>70</v>
      </c>
    </row>
    <row r="45" spans="1:19" ht="12.75" customHeight="1">
      <c r="A45" s="7">
        <f>[6]vysledky!A45</f>
        <v>41</v>
      </c>
      <c r="B45" t="str">
        <f>_xlfn.CONCAT([7]vysledky!D45," ",[7]vysledky!C45)</f>
        <v>Hronová Božena</v>
      </c>
      <c r="C45" t="str">
        <f>IF([7]vysledky!H45="","",[7]vysledky!H45)</f>
        <v>ŠuTri Prachatice</v>
      </c>
      <c r="D45" t="str">
        <f>[7]vysledky!F45</f>
        <v>1954</v>
      </c>
      <c r="E45">
        <f>[7]vysledky!B45</f>
        <v>41</v>
      </c>
      <c r="F45" s="10" t="s">
        <v>100</v>
      </c>
      <c r="G45" s="7" t="str">
        <f>LEFT([8]vysledky!G45,2)</f>
        <v>Z5</v>
      </c>
      <c r="H45" s="7">
        <f t="shared" si="9"/>
        <v>1</v>
      </c>
      <c r="I45" t="str">
        <f>[7]vysledky!I45</f>
        <v>15:40,34</v>
      </c>
      <c r="J45" t="str">
        <f>MID([7]vysledky!J45,2,LEN([7]vysledky!J45)-2)</f>
        <v>41</v>
      </c>
      <c r="K45" t="str">
        <f>[7]vysledky!L45</f>
        <v>44:44,88</v>
      </c>
      <c r="L45" t="str">
        <f>MID([7]vysledky!M45,2,LEN([7]vysledky!M45)-2)</f>
        <v>36</v>
      </c>
      <c r="M45" s="133">
        <f t="shared" si="1"/>
        <v>4.1958564814814817E-2</v>
      </c>
      <c r="N45">
        <f t="shared" si="10"/>
        <v>40</v>
      </c>
      <c r="O45" t="str">
        <f>[7]vysledky!O45</f>
        <v>27:47,39</v>
      </c>
      <c r="P45" t="str">
        <f>MID([7]vysledky!P45,2,LEN([7]vysledky!P45)-2)</f>
        <v>41</v>
      </c>
      <c r="Q45" s="7" t="str">
        <f>[7]vysledky!Q45</f>
        <v>1:31:18,85</v>
      </c>
      <c r="R45" s="8">
        <v>50</v>
      </c>
      <c r="S45" s="8">
        <v>84</v>
      </c>
    </row>
    <row r="46" spans="1:19" ht="12.75" customHeight="1">
      <c r="A46" s="7">
        <f>[6]vysledky!A46</f>
        <v>42</v>
      </c>
      <c r="B46" t="str">
        <f>_xlfn.CONCAT([7]vysledky!D46," ",[7]vysledky!C46)</f>
        <v>Trecha Rudolf</v>
      </c>
      <c r="C46" t="str">
        <f>IF([7]vysledky!H46="","",[7]vysledky!H46)</f>
        <v>TT Tálín</v>
      </c>
      <c r="D46" t="str">
        <f>[7]vysledky!F46</f>
        <v>1950</v>
      </c>
      <c r="E46">
        <f>[7]vysledky!B46</f>
        <v>40</v>
      </c>
      <c r="F46" s="10" t="s">
        <v>100</v>
      </c>
      <c r="G46" s="7" t="str">
        <f>LEFT([8]vysledky!G46,2)</f>
        <v>M7</v>
      </c>
      <c r="H46" s="7">
        <f t="shared" si="9"/>
        <v>2</v>
      </c>
      <c r="I46" t="str">
        <f>[7]vysledky!I46</f>
        <v>15:22,32</v>
      </c>
      <c r="J46" t="str">
        <f>MID([7]vysledky!J46,2,LEN([7]vysledky!J46)-2)</f>
        <v>39</v>
      </c>
      <c r="K46" t="str">
        <f>[7]vysledky!L46</f>
        <v>46:52,23</v>
      </c>
      <c r="L46" t="str">
        <f>MID([7]vysledky!M46,2,LEN([7]vysledky!M46)-2)</f>
        <v>41</v>
      </c>
      <c r="M46" s="133">
        <f t="shared" si="1"/>
        <v>4.322395833333334E-2</v>
      </c>
      <c r="N46">
        <f t="shared" si="10"/>
        <v>42</v>
      </c>
      <c r="O46" t="str">
        <f>[7]vysledky!O46</f>
        <v>29:41,67</v>
      </c>
      <c r="P46" t="str">
        <f>MID([7]vysledky!P46,2,LEN([7]vysledky!P46)-2)</f>
        <v>42</v>
      </c>
      <c r="Q46" s="7" t="str">
        <f>[7]vysledky!Q46</f>
        <v>1:33:33,94</v>
      </c>
      <c r="R46" s="8">
        <v>46</v>
      </c>
      <c r="S46" s="8">
        <v>69</v>
      </c>
    </row>
    <row r="47" spans="1:19" ht="12.75" customHeight="1">
      <c r="A47" s="7">
        <f>[6]vysledky!A47</f>
        <v>43</v>
      </c>
      <c r="B47" t="str">
        <f>_xlfn.CONCAT([7]vysledky!D47," ",[7]vysledky!C47)</f>
        <v>Fischer Anton</v>
      </c>
      <c r="C47" t="str">
        <f>IF([7]vysledky!H47="","",[7]vysledky!H47)</f>
        <v>České Budějovice</v>
      </c>
      <c r="D47" t="str">
        <f>[7]vysledky!F47</f>
        <v>1974</v>
      </c>
      <c r="E47">
        <f>[7]vysledky!B47</f>
        <v>27</v>
      </c>
      <c r="F47" s="10" t="s">
        <v>100</v>
      </c>
      <c r="G47" s="7" t="str">
        <f>LEFT([8]vysledky!G47,2)</f>
        <v>M5</v>
      </c>
      <c r="H47" s="7">
        <f t="shared" si="9"/>
        <v>6</v>
      </c>
      <c r="I47" t="str">
        <f>[7]vysledky!I47</f>
        <v>17:11,59</v>
      </c>
      <c r="J47" t="str">
        <f>MID([7]vysledky!J47,2,LEN([7]vysledky!J47)-2)</f>
        <v>43</v>
      </c>
      <c r="K47" t="str">
        <f>[7]vysledky!L47</f>
        <v>56:06,40</v>
      </c>
      <c r="L47" t="str">
        <f>MID([7]vysledky!M47,2,LEN([7]vysledky!M47)-2)</f>
        <v>45</v>
      </c>
      <c r="M47" s="133">
        <f t="shared" si="1"/>
        <v>5.0902662037037034E-2</v>
      </c>
      <c r="N47">
        <f t="shared" si="10"/>
        <v>43</v>
      </c>
      <c r="O47" t="str">
        <f>[7]vysledky!O47</f>
        <v>31:24,28</v>
      </c>
      <c r="P47" t="str">
        <f>MID([7]vysledky!P47,2,LEN([7]vysledky!P47)-2)</f>
        <v>43</v>
      </c>
      <c r="Q47" s="7" t="str">
        <f>[7]vysledky!Q47</f>
        <v>1:50:15,82</v>
      </c>
      <c r="R47" s="8">
        <v>39</v>
      </c>
      <c r="S47" s="8">
        <v>68</v>
      </c>
    </row>
    <row r="48" spans="1:19" ht="12.75" customHeight="1">
      <c r="A48" s="7">
        <f>[6]vysledky!A48</f>
        <v>44</v>
      </c>
      <c r="B48" t="str">
        <f>_xlfn.CONCAT([7]vysledky!D48," ",[7]vysledky!C48)</f>
        <v>Tóth Dvořák Stanislav</v>
      </c>
      <c r="C48" t="str">
        <f>IF([7]vysledky!H48="","",[7]vysledky!H48)</f>
        <v>Lhenice</v>
      </c>
      <c r="D48" t="str">
        <f>[7]vysledky!F48</f>
        <v>1986</v>
      </c>
      <c r="E48">
        <f>[7]vysledky!B48</f>
        <v>3</v>
      </c>
      <c r="F48" s="10" t="s">
        <v>100</v>
      </c>
      <c r="G48" s="7" t="str">
        <f>LEFT([8]vysledky!G48,2)</f>
        <v>M3</v>
      </c>
      <c r="H48" s="7">
        <f t="shared" si="9"/>
        <v>6</v>
      </c>
      <c r="I48" t="str">
        <f>[7]vysledky!I48</f>
        <v>21:28,18</v>
      </c>
      <c r="J48" t="str">
        <f>MID([7]vysledky!J48,2,LEN([7]vysledky!J48)-2)</f>
        <v>45</v>
      </c>
      <c r="K48" t="str">
        <f>[7]vysledky!L48</f>
        <v>52:24,54</v>
      </c>
      <c r="L48" t="str">
        <f>MID([7]vysledky!M48,2,LEN([7]vysledky!M48)-2)</f>
        <v>43</v>
      </c>
      <c r="M48" s="133">
        <f t="shared" si="1"/>
        <v>5.1304629629629631E-2</v>
      </c>
      <c r="N48">
        <f t="shared" si="10"/>
        <v>45</v>
      </c>
      <c r="O48" t="str">
        <f>[7]vysledky!O48</f>
        <v>32:09,35</v>
      </c>
      <c r="P48" t="str">
        <f>MID([7]vysledky!P48,2,LEN([7]vysledky!P48)-2)</f>
        <v>44</v>
      </c>
      <c r="Q48" s="7" t="str">
        <f>[7]vysledky!Q48</f>
        <v>1:51:01,28</v>
      </c>
      <c r="R48" s="8">
        <v>43</v>
      </c>
      <c r="S48" s="8">
        <v>67</v>
      </c>
    </row>
    <row r="49" spans="1:17" ht="12.75" customHeight="1">
      <c r="A49" s="7">
        <f>[6]vysledky!A49</f>
        <v>45</v>
      </c>
      <c r="B49" t="str">
        <f>_xlfn.CONCAT([7]vysledky!D49," ",[7]vysledky!C49)</f>
        <v>Šebestová Helena</v>
      </c>
      <c r="C49" t="str">
        <f>IF([7]vysledky!H49="","",[7]vysledky!H49)</f>
        <v>TC Líbovo Potěr</v>
      </c>
      <c r="D49" t="str">
        <f>[7]vysledky!F49</f>
        <v>1960</v>
      </c>
      <c r="E49">
        <f>[7]vysledky!B49</f>
        <v>45</v>
      </c>
      <c r="G49" s="7" t="str">
        <f>LEFT([8]vysledky!G49,2)</f>
        <v>Z5</v>
      </c>
      <c r="H49" s="7">
        <f t="shared" si="9"/>
        <v>2</v>
      </c>
      <c r="I49" t="str">
        <f>[7]vysledky!I49</f>
        <v>17:32,96</v>
      </c>
      <c r="J49" t="str">
        <f>MID([7]vysledky!J49,2,LEN([7]vysledky!J49)-2)</f>
        <v>44</v>
      </c>
      <c r="K49" t="str">
        <f>[7]vysledky!L49</f>
        <v>55:57,19</v>
      </c>
      <c r="L49" t="str">
        <f>MID([7]vysledky!M49,2,LEN([7]vysledky!M49)-2)</f>
        <v>44</v>
      </c>
      <c r="M49" s="133">
        <f t="shared" si="1"/>
        <v>5.1043402777777781E-2</v>
      </c>
      <c r="N49">
        <f t="shared" si="10"/>
        <v>44</v>
      </c>
      <c r="O49" t="str">
        <f>[7]vysledky!O49</f>
        <v>33:18,83</v>
      </c>
      <c r="P49" t="str">
        <f>MID([7]vysledky!P49,2,LEN([7]vysledky!P49)-2)</f>
        <v>45</v>
      </c>
      <c r="Q49" s="7" t="str">
        <f>[7]vysledky!Q49</f>
        <v>1:52:14,50</v>
      </c>
    </row>
    <row r="50" spans="1:17" ht="12.75" customHeight="1">
      <c r="A50" s="7">
        <v>46</v>
      </c>
      <c r="B50" t="str">
        <f>_xlfn.CONCAT([7]vysledky!D50," ",[7]vysledky!C50)</f>
        <v>Grabmüller Ivo</v>
      </c>
      <c r="C50" t="str">
        <f>IF([7]vysledky!H50="","",[7]vysledky!H50)</f>
        <v>B&amp;H Triatlon Č. Budějovice</v>
      </c>
      <c r="D50" t="str">
        <f>[7]vysledky!F50</f>
        <v>1962</v>
      </c>
      <c r="E50">
        <f>[7]vysledky!B50</f>
        <v>6</v>
      </c>
      <c r="F50" s="10" t="s">
        <v>100</v>
      </c>
      <c r="G50" s="7" t="str">
        <f>LEFT([8]vysledky!G50,2)</f>
        <v>M6</v>
      </c>
      <c r="H50" s="7"/>
      <c r="J50"/>
      <c r="L50"/>
      <c r="M50" s="133"/>
      <c r="N50" t="str">
        <f t="shared" si="10"/>
        <v/>
      </c>
      <c r="O50" t="str">
        <f>[7]vysledky!O50</f>
        <v/>
      </c>
      <c r="P50"/>
      <c r="Q50" s="7" t="s">
        <v>348</v>
      </c>
    </row>
    <row r="51" spans="1:17" ht="12.75" customHeight="1">
      <c r="A51" s="7">
        <v>47</v>
      </c>
      <c r="B51" t="str">
        <f>_xlfn.CONCAT([7]vysledky!D51," ",[7]vysledky!C51)</f>
        <v>Tučková Jana</v>
      </c>
      <c r="C51" t="str">
        <f>IF([7]vysledky!H51="","",[7]vysledky!H51)</f>
        <v>TriSK ČB</v>
      </c>
      <c r="D51" t="str">
        <f>[7]vysledky!F51</f>
        <v>1982</v>
      </c>
      <c r="E51">
        <f>[7]vysledky!B51</f>
        <v>7</v>
      </c>
      <c r="F51" s="10" t="s">
        <v>100</v>
      </c>
      <c r="G51" s="7" t="str">
        <f>LEFT([8]vysledky!G51,2)</f>
        <v>Z4</v>
      </c>
      <c r="H51" s="7"/>
      <c r="J51"/>
      <c r="L51"/>
      <c r="M51" s="133"/>
      <c r="N51" t="str">
        <f t="shared" si="10"/>
        <v/>
      </c>
      <c r="O51" t="str">
        <f>[7]vysledky!O51</f>
        <v/>
      </c>
      <c r="P51"/>
      <c r="Q51" s="7" t="s">
        <v>348</v>
      </c>
    </row>
    <row r="52" spans="1:17" ht="12.75" customHeight="1">
      <c r="A52" s="7">
        <v>48</v>
      </c>
      <c r="B52" t="str">
        <f>_xlfn.CONCAT([7]vysledky!D52," ",[7]vysledky!C52)</f>
        <v>Matouš Petr</v>
      </c>
      <c r="C52" t="str">
        <f>IF([7]vysledky!H52="","",[7]vysledky!H52)</f>
        <v>TT Tálín</v>
      </c>
      <c r="D52" t="str">
        <f>[7]vysledky!F52</f>
        <v>1949</v>
      </c>
      <c r="E52">
        <f>[7]vysledky!B52</f>
        <v>17</v>
      </c>
      <c r="F52" s="10" t="s">
        <v>100</v>
      </c>
      <c r="G52" s="7" t="str">
        <f>LEFT([8]vysledky!G52,2)</f>
        <v>M7</v>
      </c>
      <c r="H52" s="7"/>
      <c r="J52"/>
      <c r="L52"/>
      <c r="M52" s="133"/>
      <c r="N52" t="str">
        <f t="shared" si="10"/>
        <v/>
      </c>
      <c r="O52" t="str">
        <f>[7]vysledky!O52</f>
        <v/>
      </c>
      <c r="P52"/>
      <c r="Q52" s="7" t="s">
        <v>348</v>
      </c>
    </row>
    <row r="53" spans="1:17" ht="12.75" customHeight="1">
      <c r="A53" s="7">
        <v>49</v>
      </c>
      <c r="B53" t="str">
        <f>_xlfn.CONCAT([7]vysledky!D53," ",[7]vysledky!C53)</f>
        <v>Křikava Bronislav</v>
      </c>
      <c r="C53" t="str">
        <f>IF([7]vysledky!H53="","",[7]vysledky!H53)</f>
        <v>Srubec</v>
      </c>
      <c r="D53" t="str">
        <f>[7]vysledky!F53</f>
        <v>1972</v>
      </c>
      <c r="E53">
        <f>[7]vysledky!B53</f>
        <v>30</v>
      </c>
      <c r="F53" s="10" t="s">
        <v>100</v>
      </c>
      <c r="G53" s="7" t="str">
        <f>LEFT([8]vysledky!G53,2)</f>
        <v>M5</v>
      </c>
      <c r="H53" s="7"/>
      <c r="J53"/>
      <c r="L53"/>
      <c r="M53" s="133"/>
      <c r="N53" t="str">
        <f t="shared" si="10"/>
        <v/>
      </c>
      <c r="O53" t="str">
        <f>[7]vysledky!O53</f>
        <v/>
      </c>
      <c r="P53"/>
      <c r="Q53" s="7" t="s">
        <v>348</v>
      </c>
    </row>
    <row r="54" spans="1:17" ht="12.75" customHeight="1">
      <c r="D54"/>
      <c r="G54" s="7"/>
      <c r="H54" s="7"/>
      <c r="I54" s="108"/>
      <c r="J54"/>
      <c r="K54" s="108"/>
      <c r="L54"/>
      <c r="M54" s="108"/>
      <c r="N54"/>
      <c r="O54" s="108"/>
      <c r="P54"/>
      <c r="Q54" s="109"/>
    </row>
    <row r="55" spans="1:17" ht="12.75" customHeight="1">
      <c r="D55"/>
      <c r="G55" s="7"/>
      <c r="H55" s="7"/>
      <c r="I55" s="108"/>
      <c r="J55"/>
      <c r="K55" s="108"/>
      <c r="L55"/>
      <c r="M55" s="108"/>
      <c r="N55"/>
      <c r="O55" s="108"/>
      <c r="P55"/>
      <c r="Q55" s="109"/>
    </row>
    <row r="56" spans="1:17" ht="12.75" customHeight="1">
      <c r="D56"/>
      <c r="G56" s="7"/>
      <c r="H56" s="7"/>
      <c r="I56" s="108"/>
      <c r="J56"/>
      <c r="K56" s="108"/>
      <c r="L56"/>
      <c r="M56" s="108"/>
      <c r="N56"/>
      <c r="O56" s="108"/>
      <c r="P56"/>
      <c r="Q56" s="109"/>
    </row>
    <row r="57" spans="1:17" ht="12.75" customHeight="1">
      <c r="D57"/>
      <c r="G57" s="7"/>
      <c r="H57" s="7"/>
      <c r="I57" s="108"/>
      <c r="J57"/>
      <c r="K57" s="108"/>
      <c r="L57"/>
      <c r="M57" s="108"/>
      <c r="N57"/>
      <c r="O57" s="108"/>
      <c r="P57"/>
      <c r="Q57" s="109"/>
    </row>
    <row r="58" spans="1:17" ht="12.75" customHeight="1">
      <c r="D58"/>
      <c r="G58" s="7"/>
      <c r="H58" s="7"/>
      <c r="I58" s="108"/>
      <c r="J58"/>
      <c r="K58" s="108"/>
      <c r="L58"/>
      <c r="M58" s="108"/>
      <c r="N58"/>
      <c r="O58" s="108"/>
      <c r="P58"/>
      <c r="Q58" s="109"/>
    </row>
    <row r="59" spans="1:17" ht="12.75" customHeight="1">
      <c r="D59"/>
      <c r="G59" s="7"/>
      <c r="H59" s="7"/>
      <c r="I59" s="108"/>
      <c r="J59"/>
      <c r="K59" s="108"/>
      <c r="L59"/>
      <c r="M59" s="108"/>
      <c r="N59"/>
      <c r="O59" s="108"/>
      <c r="P59"/>
      <c r="Q59" s="109"/>
    </row>
    <row r="60" spans="1:17" ht="12.75" customHeight="1">
      <c r="D60"/>
      <c r="G60" s="7"/>
      <c r="H60" s="7"/>
      <c r="I60" s="108"/>
      <c r="J60"/>
      <c r="K60" s="108"/>
      <c r="L60"/>
      <c r="M60" s="108"/>
      <c r="N60"/>
      <c r="O60" s="108"/>
      <c r="P60"/>
      <c r="Q60" s="109"/>
    </row>
    <row r="61" spans="1:17" ht="12.75" customHeight="1">
      <c r="D61"/>
      <c r="G61" s="7"/>
      <c r="H61" s="7"/>
      <c r="I61" s="108"/>
      <c r="J61"/>
      <c r="K61" s="108"/>
      <c r="L61"/>
      <c r="M61" s="108"/>
      <c r="N61"/>
      <c r="O61" s="108"/>
      <c r="P61"/>
      <c r="Q61" s="109"/>
    </row>
    <row r="62" spans="1:17" ht="12.75" customHeight="1">
      <c r="D62"/>
      <c r="G62" s="7"/>
      <c r="H62" s="7"/>
      <c r="I62" s="108"/>
      <c r="J62"/>
      <c r="K62" s="108"/>
      <c r="L62"/>
      <c r="M62" s="108"/>
      <c r="N62"/>
      <c r="O62" s="108"/>
      <c r="P62"/>
      <c r="Q62" s="109"/>
    </row>
    <row r="63" spans="1:17" ht="12.75" customHeight="1">
      <c r="D63"/>
      <c r="G63" s="7"/>
      <c r="H63" s="7"/>
      <c r="I63" s="108"/>
      <c r="J63"/>
      <c r="K63" s="108"/>
      <c r="L63"/>
      <c r="M63" s="108"/>
      <c r="N63"/>
      <c r="O63" s="108"/>
      <c r="P63"/>
      <c r="Q63" s="109"/>
    </row>
  </sheetData>
  <sheetProtection selectLockedCells="1" selectUnlockedCells="1"/>
  <mergeCells count="2">
    <mergeCell ref="A1:Q1"/>
    <mergeCell ref="A2:Q2"/>
  </mergeCells>
  <pageMargins left="0.78749999999999998" right="0.78749999999999998" top="0.39374999999999999" bottom="0.39374999999999999" header="0.51180555555555551" footer="0.51180555555555551"/>
  <pageSetup paperSize="9" scale="95" firstPageNumber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r 1 I j W V m Q Y V m k A A A A 9 g A A A B I A H A B D b 2 5 m a W c v U G F j a 2 F n Z S 5 4 b W w g o h g A K K A U A A A A A A A A A A A A A A A A A A A A A A A A A A A A h Y 9 N C s I w G E S v U r J v / o o g 5 W u 6 6 N a C I I i 4 C 2 m s w T a V J j W 9 m w u P 5 B W s a N W d y 3 n z F j P 3 6 w 3 y s W 2 i i + 6 d 6 W y G G K Y o 0 l Z 1 l b F 1 h g Z / i J c o F 7 C W 6 i R r H U 2 y d e n o q g w d v T + n h I Q Q c E h w 1 9 e E U 8 r I r l x t 1 F G 3 E n 1 k 8 1 + O j X V e W q W R g O 1 r j O C Y J Q w v K M c U y A y h N P Y r 8 G n v s / 2 B U A y N H 3 o t l I u L P Z A 5 A n l / E A 9 Q S w M E F A A C A A g A r 1 I j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9 S I 1 k o i k e 4 D g A A A B E A A A A T A B w A R m 9 y b X V s Y X M v U 2 V j d G l v b j E u b S C i G A A o o B Q A A A A A A A A A A A A A A A A A A A A A A A A A A A A r T k 0 u y c z P U w i G 0 I b W A F B L A Q I t A B Q A A g A I A K 9 S I 1 l Z k G F Z p A A A A P Y A A A A S A A A A A A A A A A A A A A A A A A A A A A B D b 2 5 m a W c v U G F j a 2 F n Z S 5 4 b W x Q S w E C L Q A U A A I A C A C v U i N Z D 8 r p q 6 Q A A A D p A A A A E w A A A A A A A A A A A A A A A A D w A A A A W 0 N v b n R l b n R f V H l w Z X N d L n h t b F B L A Q I t A B Q A A g A I A K 9 S I 1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p 9 8 b W M p w Q Q Y 0 k 7 W C b a h I / A A A A A A I A A A A A A A N m A A D A A A A A E A A A A C 1 c L C z J c q P 0 C K a A K 5 G 9 h g s A A A A A B I A A A K A A A A A Q A A A A k 5 t r F 2 u m K 4 Q b H i A O n B V S t F A A A A B t i 7 5 R B B o h N i Z p U W I z k g 1 z B i Z f 2 d 6 2 u Q r O s i M C k W A I N x m o Y F G o E V z m y 4 j b j D B P 6 0 K n 3 q 2 v a 0 x S U I d v O q v o L E X I o w 1 4 A X T Z 2 a w d p o U b m m Y D 2 B Q A A A B O 4 A l 6 M P E o Q e 7 E B C Q D y 7 d 0 r Z Z 1 Q g = = < / D a t a M a s h u p > 
</file>

<file path=customXml/itemProps1.xml><?xml version="1.0" encoding="utf-8"?>
<ds:datastoreItem xmlns:ds="http://schemas.openxmlformats.org/officeDocument/2006/customXml" ds:itemID="{A9154ADE-A92C-4EE1-972A-8E2D157CC4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12</vt:i4>
      </vt:variant>
    </vt:vector>
  </HeadingPairs>
  <TitlesOfParts>
    <vt:vector size="28" baseType="lpstr">
      <vt:lpstr>Putim</vt:lpstr>
      <vt:lpstr>Prachatice</vt:lpstr>
      <vt:lpstr>Tálín duatlon</vt:lpstr>
      <vt:lpstr>Jindřichův Hradec</vt:lpstr>
      <vt:lpstr>Holubov</vt:lpstr>
      <vt:lpstr>Tálín</vt:lpstr>
      <vt:lpstr>Jivno</vt:lpstr>
      <vt:lpstr>Hlincova Hora</vt:lpstr>
      <vt:lpstr>Podroužek</vt:lpstr>
      <vt:lpstr>Zliv sprint</vt:lpstr>
      <vt:lpstr>Zliv</vt:lpstr>
      <vt:lpstr>Zliv štafety</vt:lpstr>
      <vt:lpstr>Budičovice týmy</vt:lpstr>
      <vt:lpstr>Celkové Muži</vt:lpstr>
      <vt:lpstr>Celkové Ženy</vt:lpstr>
      <vt:lpstr>družstva</vt:lpstr>
      <vt:lpstr>'Budičovice týmy'!Excel_BuiltIn__FilterDatabase</vt:lpstr>
      <vt:lpstr>'Celkové Ženy'!Excel_BuiltIn__FilterDatabase</vt:lpstr>
      <vt:lpstr>Holubov!Excel_BuiltIn__FilterDatabase</vt:lpstr>
      <vt:lpstr>'Jindřichův Hradec'!Excel_BuiltIn__FilterDatabase</vt:lpstr>
      <vt:lpstr>Jivno!Excel_BuiltIn__FilterDatabase</vt:lpstr>
      <vt:lpstr>Podroužek!Excel_BuiltIn__FilterDatabase</vt:lpstr>
      <vt:lpstr>Tálín!Excel_BuiltIn__FilterDatabase</vt:lpstr>
      <vt:lpstr>'Tálín duatlon'!Excel_BuiltIn__FilterDatabase</vt:lpstr>
      <vt:lpstr>'Zliv štafety'!Excel_BuiltIn__FilterDatabase</vt:lpstr>
      <vt:lpstr>'Celkové Muži'!Oblast_tisku</vt:lpstr>
      <vt:lpstr>'Celkové Ženy'!Oblast_tisku</vt:lpstr>
      <vt:lpstr>družstva!Oblast_tisku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Plánek Karel</dc:creator>
  <cp:lastModifiedBy>Vlastnik</cp:lastModifiedBy>
  <cp:lastPrinted>2023-10-13T12:59:25Z</cp:lastPrinted>
  <dcterms:created xsi:type="dcterms:W3CDTF">2022-08-22T12:57:00Z</dcterms:created>
  <dcterms:modified xsi:type="dcterms:W3CDTF">2024-09-18T14:59:04Z</dcterms:modified>
</cp:coreProperties>
</file>